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2"/>
  <workbookPr showInkAnnotation="0" autoCompressPictures="0"/>
  <mc:AlternateContent xmlns:mc="http://schemas.openxmlformats.org/markup-compatibility/2006">
    <mc:Choice Requires="x15">
      <x15ac:absPath xmlns:x15ac="http://schemas.microsoft.com/office/spreadsheetml/2010/11/ac" url="/Users/stephencarol/Documents/BCR/2024/5458 Van Isle/"/>
    </mc:Choice>
  </mc:AlternateContent>
  <xr:revisionPtr revIDLastSave="0" documentId="13_ncr:1_{CBBC0183-7388-8A40-A339-56560D72E621}" xr6:coauthVersionLast="47" xr6:coauthVersionMax="47" xr10:uidLastSave="{00000000-0000-0000-0000-000000000000}"/>
  <bookViews>
    <workbookView xWindow="0" yWindow="760" windowWidth="29400" windowHeight="18360" tabRatio="509" activeTab="1" xr2:uid="{00000000-000D-0000-FFFF-FFFF00000000}"/>
  </bookViews>
  <sheets>
    <sheet name="Control Entry" sheetId="1" r:id="rId1"/>
    <sheet name="Control Card #1" sheetId="2" r:id="rId2"/>
    <sheet name="Control Card #2" sheetId="3" r:id="rId3"/>
    <sheet name="Control Card #3" sheetId="4" r:id="rId4"/>
    <sheet name="Control Card #4" sheetId="5" r:id="rId5"/>
  </sheets>
  <definedNames>
    <definedName name="Address_1" localSheetId="2">#REF!</definedName>
    <definedName name="Address_1" localSheetId="3">#REF!</definedName>
    <definedName name="Address_1" localSheetId="4">#REF!</definedName>
    <definedName name="Address_1">#REF!</definedName>
    <definedName name="Address_2" localSheetId="2">#REF!</definedName>
    <definedName name="Address_2" localSheetId="3">#REF!</definedName>
    <definedName name="Address_2" localSheetId="4">#REF!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2">#REF!</definedName>
    <definedName name="City" localSheetId="3">#REF!</definedName>
    <definedName name="City" localSheetId="4">#REF!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2">'Control Entry'!#REF!</definedName>
    <definedName name="Control_11" localSheetId="3">'Control Entry'!#REF!</definedName>
    <definedName name="Control_11" localSheetId="4">'Control Entry'!#REF!</definedName>
    <definedName name="Control_11">'Control Entry'!#REF!</definedName>
    <definedName name="Control_12" localSheetId="2">'Control Entry'!#REF!</definedName>
    <definedName name="Control_12" localSheetId="3">'Control Entry'!#REF!</definedName>
    <definedName name="Control_12" localSheetId="4">'Control Entry'!#REF!</definedName>
    <definedName name="Control_12">'Control Entry'!#REF!</definedName>
    <definedName name="Control_13" localSheetId="2">'Control Entry'!#REF!</definedName>
    <definedName name="Control_13" localSheetId="3">'Control Entry'!#REF!</definedName>
    <definedName name="Control_13" localSheetId="4">'Control Entry'!#REF!</definedName>
    <definedName name="Control_13">'Control Entry'!#REF!</definedName>
    <definedName name="Control_14" localSheetId="2">'Control Entry'!#REF!</definedName>
    <definedName name="Control_14" localSheetId="3">'Control Entry'!#REF!</definedName>
    <definedName name="Control_14" localSheetId="4">'Control Entry'!#REF!</definedName>
    <definedName name="Control_14">'Control Entry'!#REF!</definedName>
    <definedName name="Control_15" localSheetId="2">'Control Entry'!#REF!</definedName>
    <definedName name="Control_15" localSheetId="3">'Control Entry'!#REF!</definedName>
    <definedName name="Control_15" localSheetId="4">'Control Entry'!#REF!</definedName>
    <definedName name="Control_15">'Control Entry'!#REF!</definedName>
    <definedName name="Control_16" localSheetId="2">'Control Entry'!#REF!</definedName>
    <definedName name="Control_16" localSheetId="3">'Control Entry'!#REF!</definedName>
    <definedName name="Control_16" localSheetId="4">'Control Entry'!#REF!</definedName>
    <definedName name="Control_16">'Control Entry'!#REF!</definedName>
    <definedName name="Control_17" localSheetId="2">'Control Entry'!#REF!</definedName>
    <definedName name="Control_17" localSheetId="3">'Control Entry'!#REF!</definedName>
    <definedName name="Control_17" localSheetId="4">'Control Entry'!#REF!</definedName>
    <definedName name="Control_17">'Control Entry'!#REF!</definedName>
    <definedName name="Control_18" localSheetId="2">'Control Entry'!#REF!</definedName>
    <definedName name="Control_18" localSheetId="3">'Control Entry'!#REF!</definedName>
    <definedName name="Control_18" localSheetId="4">'Control Entry'!#REF!</definedName>
    <definedName name="Control_18">'Control Entry'!#REF!</definedName>
    <definedName name="Control_19" localSheetId="2">'Control Entry'!#REF!</definedName>
    <definedName name="Control_19" localSheetId="3">'Control Entry'!#REF!</definedName>
    <definedName name="Control_19" localSheetId="4">'Control Entry'!#REF!</definedName>
    <definedName name="Control_19">'Control Entry'!#REF!</definedName>
    <definedName name="Control_2">'Control Entry'!$D$16:$O$16</definedName>
    <definedName name="Control_20" localSheetId="2">'Control Entry'!#REF!</definedName>
    <definedName name="Control_20" localSheetId="3">'Control Entry'!#REF!</definedName>
    <definedName name="Control_20" localSheetId="4">'Control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2">#REF!</definedName>
    <definedName name="Country" localSheetId="3">#REF!</definedName>
    <definedName name="Country" localSheetId="4">#REF!</definedName>
    <definedName name="Country">#REF!</definedName>
    <definedName name="Distance">'Control Entry'!$D$15:$D$24</definedName>
    <definedName name="email" localSheetId="2">#REF!</definedName>
    <definedName name="email" localSheetId="3">#REF!</definedName>
    <definedName name="email" localSheetId="4">#REF!</definedName>
    <definedName name="email">#REF!</definedName>
    <definedName name="Establishment_1">'Control Entry'!$F$15:$F$24</definedName>
    <definedName name="Establishment_2">'Control Entry'!$G$15:$G$24</definedName>
    <definedName name="Establishment_3">'Control Entry'!$H$15:$H$24</definedName>
    <definedName name="Fax" localSheetId="2">#REF!</definedName>
    <definedName name="Fax" localSheetId="3">#REF!</definedName>
    <definedName name="Fax" localSheetId="4">#REF!</definedName>
    <definedName name="Fax">#REF!</definedName>
    <definedName name="First_Name" localSheetId="2">#REF!</definedName>
    <definedName name="First_Name" localSheetId="3">#REF!</definedName>
    <definedName name="First_Name" localSheetId="4">#REF!</definedName>
    <definedName name="First_Name">#REF!</definedName>
    <definedName name="Home_telephone" localSheetId="2">#REF!</definedName>
    <definedName name="Home_telephone" localSheetId="3">#REF!</definedName>
    <definedName name="Home_telephone" localSheetId="4">#REF!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 localSheetId="4">#REF!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2">#REF!</definedName>
    <definedName name="Postal_Code" localSheetId="3">#REF!</definedName>
    <definedName name="Postal_Code" localSheetId="4">#REF!</definedName>
    <definedName name="Postal_Code">#REF!</definedName>
    <definedName name="_xlnm.Print_Area" localSheetId="1">'Control Card #1'!$A$1:$T$32</definedName>
    <definedName name="_xlnm.Print_Titles" localSheetId="1">'Control Card #1'!$1:$2</definedName>
    <definedName name="_xlnm.Print_Titles" localSheetId="2">'Control Card #2'!$1:$2</definedName>
    <definedName name="_xlnm.Print_Titles" localSheetId="3">'Control Card #3'!$1:$2</definedName>
    <definedName name="_xlnm.Print_Titles" localSheetId="4">'Control Card #4'!$1:$2</definedName>
    <definedName name="Province_State" localSheetId="2">#REF!</definedName>
    <definedName name="Province_State" localSheetId="3">#REF!</definedName>
    <definedName name="Province_State" localSheetId="4">#REF!</definedName>
    <definedName name="Province_State">#REF!</definedName>
    <definedName name="Start_date">'Control Entry'!$B$12</definedName>
    <definedName name="Start_time">'Control Entry'!$B$13</definedName>
    <definedName name="surname" localSheetId="2">#REF!</definedName>
    <definedName name="surname" localSheetId="3">#REF!</definedName>
    <definedName name="surname" localSheetId="4">#REF!</definedName>
    <definedName name="surname">#REF!</definedName>
    <definedName name="Work_telephone" localSheetId="2">#REF!</definedName>
    <definedName name="Work_telephone" localSheetId="3">#REF!</definedName>
    <definedName name="Work_telephone" localSheetId="4">#REF!</definedName>
    <definedName name="Work_teleph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2" i="5" l="1"/>
  <c r="F31" i="5"/>
  <c r="F30" i="5"/>
  <c r="E32" i="5"/>
  <c r="E31" i="5"/>
  <c r="E30" i="5"/>
  <c r="D31" i="5"/>
  <c r="A31" i="5"/>
  <c r="F29" i="5"/>
  <c r="F28" i="5"/>
  <c r="F27" i="5"/>
  <c r="E29" i="5"/>
  <c r="E28" i="5"/>
  <c r="E27" i="5"/>
  <c r="D28" i="5"/>
  <c r="A28" i="5"/>
  <c r="F26" i="5"/>
  <c r="F25" i="5"/>
  <c r="F24" i="5"/>
  <c r="E26" i="5"/>
  <c r="E25" i="5"/>
  <c r="E24" i="5"/>
  <c r="D25" i="5"/>
  <c r="A25" i="5"/>
  <c r="F23" i="5"/>
  <c r="F22" i="5"/>
  <c r="F21" i="5"/>
  <c r="E23" i="5"/>
  <c r="E22" i="5"/>
  <c r="E21" i="5"/>
  <c r="D22" i="5"/>
  <c r="A22" i="5"/>
  <c r="F20" i="5"/>
  <c r="F19" i="5"/>
  <c r="F18" i="5"/>
  <c r="E20" i="5"/>
  <c r="E19" i="5"/>
  <c r="E18" i="5"/>
  <c r="D19" i="5"/>
  <c r="A19" i="5" l="1"/>
  <c r="F17" i="5"/>
  <c r="F16" i="5"/>
  <c r="F15" i="5"/>
  <c r="E17" i="5"/>
  <c r="E16" i="5"/>
  <c r="E15" i="5"/>
  <c r="D16" i="5"/>
  <c r="A16" i="5"/>
  <c r="F14" i="5"/>
  <c r="F13" i="5"/>
  <c r="F12" i="5"/>
  <c r="E14" i="5"/>
  <c r="E13" i="5"/>
  <c r="E12" i="5"/>
  <c r="D13" i="5"/>
  <c r="A13" i="5"/>
  <c r="F11" i="5"/>
  <c r="F10" i="5"/>
  <c r="F9" i="5"/>
  <c r="E11" i="5"/>
  <c r="E10" i="5"/>
  <c r="E9" i="5"/>
  <c r="D10" i="5"/>
  <c r="A10" i="5"/>
  <c r="F8" i="5"/>
  <c r="F7" i="5"/>
  <c r="F6" i="5"/>
  <c r="E8" i="5"/>
  <c r="E7" i="5"/>
  <c r="E6" i="5"/>
  <c r="D7" i="5"/>
  <c r="A7" i="5"/>
  <c r="F26" i="4"/>
  <c r="F25" i="4"/>
  <c r="F24" i="4"/>
  <c r="F19" i="4"/>
  <c r="F5" i="5"/>
  <c r="F4" i="5"/>
  <c r="F3" i="5"/>
  <c r="E5" i="4"/>
  <c r="E5" i="5"/>
  <c r="E4" i="5"/>
  <c r="E3" i="5"/>
  <c r="D4" i="5"/>
  <c r="A4" i="5"/>
  <c r="S3" i="5"/>
  <c r="S3" i="4"/>
  <c r="S3" i="3"/>
  <c r="R3" i="2"/>
  <c r="Q33" i="5"/>
  <c r="Q32" i="5"/>
  <c r="S20" i="5"/>
  <c r="L20" i="5"/>
  <c r="L6" i="5"/>
  <c r="R5" i="5"/>
  <c r="P5" i="5"/>
  <c r="L63" i="1"/>
  <c r="L62" i="1"/>
  <c r="L61" i="1"/>
  <c r="L60" i="1"/>
  <c r="L59" i="1"/>
  <c r="L58" i="1"/>
  <c r="L57" i="1"/>
  <c r="L56" i="1"/>
  <c r="L55" i="1"/>
  <c r="M54" i="1"/>
  <c r="L54" i="1"/>
  <c r="Q33" i="4"/>
  <c r="Q32" i="4"/>
  <c r="Q33" i="3"/>
  <c r="Q32" i="3"/>
  <c r="M46" i="1" l="1"/>
  <c r="M47" i="1"/>
  <c r="M48" i="1"/>
  <c r="M49" i="1"/>
  <c r="M50" i="1"/>
  <c r="M41" i="1"/>
  <c r="M33" i="1"/>
  <c r="M34" i="1"/>
  <c r="M35" i="1"/>
  <c r="M36" i="1"/>
  <c r="M37" i="1"/>
  <c r="M21" i="1"/>
  <c r="M22" i="1"/>
  <c r="M23" i="1"/>
  <c r="M24" i="1"/>
  <c r="M20" i="1"/>
  <c r="S20" i="4" l="1"/>
  <c r="L20" i="4"/>
  <c r="S20" i="3"/>
  <c r="L20" i="3"/>
  <c r="F32" i="4" l="1"/>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8" i="4"/>
  <c r="E20" i="4"/>
  <c r="E19" i="4"/>
  <c r="E18" i="4"/>
  <c r="D19" i="4"/>
  <c r="A19" i="4"/>
  <c r="F17" i="4"/>
  <c r="F16" i="4"/>
  <c r="F15" i="4"/>
  <c r="E17" i="4"/>
  <c r="E16" i="4"/>
  <c r="E15" i="4"/>
  <c r="D16" i="4"/>
  <c r="A16" i="4"/>
  <c r="F13" i="4"/>
  <c r="F14" i="4"/>
  <c r="F12" i="4"/>
  <c r="E14" i="4"/>
  <c r="E13" i="4"/>
  <c r="E12" i="4"/>
  <c r="D13" i="4"/>
  <c r="A13" i="4"/>
  <c r="F11" i="4" l="1"/>
  <c r="F10" i="4"/>
  <c r="F9" i="4"/>
  <c r="E11" i="4"/>
  <c r="E10" i="4"/>
  <c r="E9" i="4"/>
  <c r="D10" i="4"/>
  <c r="A10" i="4"/>
  <c r="F8" i="4"/>
  <c r="F7" i="4"/>
  <c r="F6" i="4"/>
  <c r="E8" i="4"/>
  <c r="E7" i="4"/>
  <c r="E6" i="4"/>
  <c r="D7" i="4"/>
  <c r="A7" i="4"/>
  <c r="F5" i="4"/>
  <c r="F4" i="4"/>
  <c r="F3" i="4"/>
  <c r="E4" i="4"/>
  <c r="E3" i="4"/>
  <c r="D4" i="4"/>
  <c r="A4" i="4"/>
  <c r="L50" i="1" l="1"/>
  <c r="L49" i="1"/>
  <c r="L48" i="1"/>
  <c r="L47" i="1"/>
  <c r="L46" i="1"/>
  <c r="L45" i="1"/>
  <c r="L44" i="1"/>
  <c r="L43" i="1"/>
  <c r="L42" i="1"/>
  <c r="L41" i="1"/>
  <c r="L6" i="4"/>
  <c r="R5" i="4"/>
  <c r="P5" i="4"/>
  <c r="E8" i="3" l="1"/>
  <c r="E7" i="3"/>
  <c r="E5" i="3"/>
  <c r="L15" i="1" l="1"/>
  <c r="N15" i="1" s="1"/>
  <c r="L37" i="1"/>
  <c r="L36" i="1"/>
  <c r="L35" i="1"/>
  <c r="L34" i="1"/>
  <c r="L33" i="1"/>
  <c r="L32" i="1"/>
  <c r="L31" i="1"/>
  <c r="L30" i="1"/>
  <c r="L29" i="1"/>
  <c r="L28"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6" i="1"/>
  <c r="E4" i="3"/>
  <c r="E3" i="3"/>
  <c r="D31" i="3"/>
  <c r="D28" i="3"/>
  <c r="D25" i="3"/>
  <c r="D22" i="3"/>
  <c r="D19" i="3"/>
  <c r="D16" i="3"/>
  <c r="D13" i="3"/>
  <c r="D10" i="3"/>
  <c r="D7" i="3"/>
  <c r="D4" i="3"/>
  <c r="A31" i="3"/>
  <c r="A28" i="3"/>
  <c r="A25" i="3"/>
  <c r="A22" i="3"/>
  <c r="A19" i="3"/>
  <c r="A16" i="3"/>
  <c r="A13" i="3"/>
  <c r="A10" i="3"/>
  <c r="A7" i="3"/>
  <c r="A4" i="3"/>
  <c r="L24" i="1"/>
  <c r="L23" i="1"/>
  <c r="L22" i="1"/>
  <c r="L21" i="1"/>
  <c r="L20" i="1"/>
  <c r="L19" i="1"/>
  <c r="L18" i="1"/>
  <c r="L17" i="1"/>
  <c r="L16" i="1"/>
  <c r="L6" i="3"/>
  <c r="R5" i="3"/>
  <c r="P5" i="3"/>
  <c r="K6" i="2"/>
  <c r="O50" i="1" l="1"/>
  <c r="N50" i="1"/>
  <c r="N61" i="1"/>
  <c r="N60" i="1"/>
  <c r="N59" i="1"/>
  <c r="N63" i="1"/>
  <c r="N58" i="1"/>
  <c r="N62" i="1"/>
  <c r="M63" i="1"/>
  <c r="O63" i="1" s="1"/>
  <c r="M61" i="1"/>
  <c r="O61" i="1" s="1"/>
  <c r="M59" i="1"/>
  <c r="O59" i="1" s="1"/>
  <c r="M62" i="1"/>
  <c r="O62" i="1" s="1"/>
  <c r="M60" i="1"/>
  <c r="O60" i="1" s="1"/>
  <c r="M58" i="1"/>
  <c r="O58" i="1" s="1"/>
  <c r="M28" i="1"/>
  <c r="B7" i="1"/>
  <c r="M4" i="5"/>
  <c r="M57" i="1"/>
  <c r="O57" i="1" s="1"/>
  <c r="M55" i="1"/>
  <c r="O55" i="1" s="1"/>
  <c r="M56" i="1"/>
  <c r="O56" i="1"/>
  <c r="N56" i="1"/>
  <c r="N57" i="1"/>
  <c r="N55" i="1"/>
  <c r="O54" i="1"/>
  <c r="N54" i="1"/>
  <c r="M4" i="3"/>
  <c r="M42" i="1"/>
  <c r="M31" i="1"/>
  <c r="M16" i="1"/>
  <c r="M43" i="1"/>
  <c r="O43" i="1" s="1"/>
  <c r="M32" i="1"/>
  <c r="M19" i="1"/>
  <c r="M44" i="1"/>
  <c r="O44" i="1" s="1"/>
  <c r="M29" i="1"/>
  <c r="M18" i="1"/>
  <c r="O18" i="1" s="1"/>
  <c r="M45" i="1"/>
  <c r="M30" i="1"/>
  <c r="M17" i="1"/>
  <c r="O46" i="1"/>
  <c r="O45" i="1"/>
  <c r="O47" i="1"/>
  <c r="O48" i="1"/>
  <c r="O49" i="1"/>
  <c r="N48" i="1"/>
  <c r="N42" i="1"/>
  <c r="N47" i="1"/>
  <c r="N43" i="1"/>
  <c r="N45" i="1"/>
  <c r="N49" i="1"/>
  <c r="N46" i="1"/>
  <c r="N44" i="1"/>
  <c r="O42" i="1"/>
  <c r="N41" i="1"/>
  <c r="O41" i="1"/>
  <c r="M4" i="4"/>
  <c r="O17" i="1"/>
  <c r="M15" i="1"/>
  <c r="O15" i="1" s="1"/>
  <c r="N31" i="1"/>
  <c r="O19" i="1"/>
  <c r="N18" i="1"/>
  <c r="O23" i="1"/>
  <c r="N28" i="1"/>
  <c r="N34" i="1"/>
  <c r="N22" i="1"/>
  <c r="O34" i="1"/>
  <c r="O20" i="1"/>
  <c r="O22" i="1"/>
  <c r="O33" i="1"/>
  <c r="N17" i="1"/>
  <c r="N21" i="1"/>
  <c r="N24" i="1"/>
  <c r="N35" i="1"/>
  <c r="O37" i="1"/>
  <c r="N37" i="1"/>
  <c r="O24" i="1"/>
  <c r="N16" i="1"/>
  <c r="N20" i="1"/>
  <c r="O21" i="1"/>
  <c r="N29" i="1"/>
  <c r="N32" i="1"/>
  <c r="O16" i="1"/>
  <c r="N19" i="1"/>
  <c r="N23" i="1"/>
  <c r="N30" i="1"/>
  <c r="N33" i="1"/>
  <c r="N36" i="1"/>
  <c r="O30" i="1"/>
  <c r="O29" i="1"/>
  <c r="O36" i="1"/>
  <c r="O32" i="1"/>
  <c r="O28" i="1"/>
  <c r="O35" i="1"/>
  <c r="O31" i="1"/>
  <c r="C27" i="5" l="1"/>
  <c r="C29" i="5"/>
  <c r="C28" i="5"/>
  <c r="B29" i="5"/>
  <c r="B28" i="5"/>
  <c r="B27" i="5"/>
  <c r="B22" i="5"/>
  <c r="B21" i="5"/>
  <c r="B23" i="5"/>
  <c r="C20" i="5"/>
  <c r="C19" i="5"/>
  <c r="C18" i="5"/>
  <c r="B25" i="5"/>
  <c r="B24" i="5"/>
  <c r="B26" i="5"/>
  <c r="C26" i="5"/>
  <c r="C25" i="5"/>
  <c r="C24" i="5"/>
  <c r="C21" i="5"/>
  <c r="C23" i="5"/>
  <c r="C22" i="5"/>
  <c r="C31" i="5"/>
  <c r="C30" i="5"/>
  <c r="C32" i="5"/>
  <c r="B19" i="5"/>
  <c r="B18" i="5"/>
  <c r="B20" i="5"/>
  <c r="B32" i="5"/>
  <c r="B31" i="5"/>
  <c r="B30" i="5"/>
  <c r="B8" i="5"/>
  <c r="B7" i="5"/>
  <c r="B6" i="5"/>
  <c r="B14" i="5"/>
  <c r="B13" i="5"/>
  <c r="B12" i="5"/>
  <c r="C7" i="5"/>
  <c r="C8" i="5"/>
  <c r="C6" i="5"/>
  <c r="B15" i="5"/>
  <c r="B17" i="5"/>
  <c r="B16" i="5"/>
  <c r="B9" i="5"/>
  <c r="B10" i="5"/>
  <c r="B11" i="5"/>
  <c r="C13" i="5"/>
  <c r="C12" i="5"/>
  <c r="C14" i="5"/>
  <c r="C16" i="5"/>
  <c r="C15" i="5"/>
  <c r="C17" i="5"/>
  <c r="C10" i="5"/>
  <c r="C9" i="5"/>
  <c r="C11" i="5"/>
  <c r="B4" i="5"/>
  <c r="B3" i="5"/>
  <c r="B5" i="5"/>
  <c r="B31" i="4"/>
  <c r="B30" i="4"/>
  <c r="B32" i="4"/>
  <c r="C5" i="5"/>
  <c r="C3" i="5"/>
  <c r="C4" i="5"/>
  <c r="C31" i="4"/>
  <c r="C30" i="4"/>
  <c r="C32" i="4"/>
  <c r="B13" i="4"/>
  <c r="B12" i="4"/>
  <c r="B14" i="4"/>
  <c r="B29" i="4"/>
  <c r="B28" i="4"/>
  <c r="B27" i="4"/>
  <c r="C15" i="4"/>
  <c r="C17" i="4"/>
  <c r="C16" i="4"/>
  <c r="B23" i="4"/>
  <c r="B22" i="4"/>
  <c r="B21" i="4"/>
  <c r="B17" i="4"/>
  <c r="B16" i="4"/>
  <c r="B15" i="4"/>
  <c r="B25" i="4"/>
  <c r="B24" i="4"/>
  <c r="B26" i="4"/>
  <c r="C29" i="4"/>
  <c r="C28" i="4"/>
  <c r="C27" i="4"/>
  <c r="C21" i="4"/>
  <c r="C23" i="4"/>
  <c r="C22" i="4"/>
  <c r="C14" i="4"/>
  <c r="C13" i="4"/>
  <c r="C12" i="4"/>
  <c r="B19" i="4"/>
  <c r="B18" i="4"/>
  <c r="B20" i="4"/>
  <c r="C20" i="4"/>
  <c r="C19" i="4"/>
  <c r="C18" i="4"/>
  <c r="C26" i="4"/>
  <c r="C25" i="4"/>
  <c r="C24" i="4"/>
  <c r="C8" i="4"/>
  <c r="C7" i="4"/>
  <c r="C6" i="4"/>
  <c r="C10" i="4"/>
  <c r="C9" i="4"/>
  <c r="C11" i="4"/>
  <c r="B8" i="4"/>
  <c r="B7" i="4"/>
  <c r="B6" i="4"/>
  <c r="B9" i="4"/>
  <c r="B11" i="4"/>
  <c r="B10" i="4"/>
  <c r="B5" i="4"/>
  <c r="B4" i="4"/>
  <c r="B3" i="4"/>
  <c r="C3" i="4"/>
  <c r="C5" i="4"/>
  <c r="C4" i="4"/>
  <c r="C19" i="3"/>
  <c r="B21" i="3"/>
  <c r="B29" i="3"/>
  <c r="B6" i="3"/>
  <c r="B26" i="3"/>
  <c r="B5" i="3"/>
  <c r="B11" i="3"/>
  <c r="C23" i="3"/>
  <c r="B32" i="3"/>
  <c r="B16" i="3"/>
  <c r="C31" i="3"/>
  <c r="B19" i="3"/>
  <c r="B14" i="3"/>
  <c r="B25" i="3"/>
  <c r="B13" i="3"/>
  <c r="B12" i="3"/>
  <c r="C30" i="3"/>
  <c r="B3" i="3"/>
  <c r="B22" i="3"/>
  <c r="B30" i="3"/>
  <c r="B27" i="3"/>
  <c r="B8" i="3"/>
  <c r="B18" i="3"/>
  <c r="B31" i="3"/>
  <c r="B10" i="3"/>
  <c r="C22" i="3"/>
  <c r="B24" i="3"/>
  <c r="B28" i="3"/>
  <c r="B7" i="3"/>
  <c r="B4" i="3"/>
  <c r="B23" i="3"/>
  <c r="B9" i="3"/>
  <c r="C21" i="3"/>
  <c r="C18" i="3"/>
  <c r="B20" i="3"/>
  <c r="B17" i="3"/>
  <c r="C20" i="3"/>
  <c r="B15" i="3"/>
  <c r="C32" i="3"/>
  <c r="C6" i="3"/>
  <c r="C7" i="3"/>
  <c r="C8" i="3"/>
  <c r="C11" i="3"/>
  <c r="C9" i="3"/>
  <c r="C10" i="3"/>
  <c r="C13" i="3"/>
  <c r="C14" i="3"/>
  <c r="C12" i="3"/>
  <c r="C4" i="3"/>
  <c r="C5" i="3"/>
  <c r="C3" i="3"/>
  <c r="C25" i="3"/>
  <c r="C26" i="3"/>
  <c r="C24" i="3"/>
  <c r="C15" i="3"/>
  <c r="C16" i="3"/>
  <c r="C17" i="3"/>
  <c r="C27" i="3"/>
  <c r="C28" i="3"/>
  <c r="C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7" authorId="1" shapeId="0" xr:uid="{00000000-0006-0000-0000-000002000000}">
      <text>
        <r>
          <rPr>
            <sz val="8"/>
            <color rgb="FF000000"/>
            <rFont val="Tahoma"/>
            <family val="2"/>
          </rPr>
          <t>Autocalculated based on ACP specified times</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2"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 xml:space="preserve">Ride date
</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List>
</comments>
</file>

<file path=xl/sharedStrings.xml><?xml version="1.0" encoding="utf-8"?>
<sst xmlns="http://schemas.openxmlformats.org/spreadsheetml/2006/main" count="331" uniqueCount="107">
  <si>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</si>
  <si>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</si>
  <si>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</si>
  <si>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</si>
  <si>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</si>
  <si>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</si>
  <si>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</si>
  <si>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</si>
  <si>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</si>
  <si>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</si>
  <si>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</si>
  <si>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</si>
  <si>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</si>
  <si>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</si>
  <si>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</si>
  <si>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</si>
  <si>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</si>
  <si>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</si>
  <si>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</si>
  <si>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</si>
  <si>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</si>
  <si>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</si>
  <si>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</si>
  <si>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</si>
  <si>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</si>
  <si>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</si>
  <si>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</si>
  <si>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</si>
  <si>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</si>
  <si>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</si>
  <si>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</si>
  <si>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</si>
  <si>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</si>
  <si>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</si>
  <si>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</si>
  <si>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</si>
  <si>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</si>
  <si>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</si>
  <si>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</si>
  <si>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</si>
  <si>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</si>
  <si>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</si>
  <si>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</si>
  <si>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</si>
  <si>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</si>
  <si>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</si>
  <si>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</si>
  <si>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</si>
  <si>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</si>
  <si>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</si>
  <si>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</si>
  <si>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</si>
  <si>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</si>
  <si>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</si>
  <si>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</si>
  <si>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</si>
  <si>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</si>
  <si>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</si>
  <si>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</si>
  <si>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</si>
  <si>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</si>
  <si>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</si>
  <si>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</si>
  <si>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</si>
  <si>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</si>
  <si>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</si>
  <si>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</si>
  <si>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</si>
  <si>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</si>
  <si>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Fill in the control distance.  The opening and closing times will be automatically calculated based on the start time and the brevet distance.  If you need more than 10 controls, use card #2, otherwise leave that section blank.</t>
  </si>
  <si>
    <t>When using information controls, you can put your question in the Signature/Answer section eg Sig/Ans.1 Sign on main door  Sig/Ans. 2  This week's special is?  Sig/Ans. 3 ________________</t>
  </si>
  <si>
    <t>Control Card #1 Information Control Question (optional)</t>
  </si>
  <si>
    <t>Control Card #2 Information Control Question (optional)</t>
  </si>
  <si>
    <t xml:space="preserve">Control Card </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</si>
  <si>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</si>
  <si>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Enter the start time.  This will be the official ACP listed start time found on the event page, unless a ride window has been enabled.</t>
  </si>
  <si>
    <t>Enter the start date.  This will be the same as the schedule date, exceot for pre-rides or unless a ride window has been enabled.</t>
  </si>
  <si>
    <t>Control Card #2</t>
  </si>
  <si>
    <t>Control Card #3 Information Control Question (optional)</t>
  </si>
  <si>
    <t>Control Card #3</t>
  </si>
  <si>
    <t>Control Card #1</t>
  </si>
  <si>
    <t xml:space="preserve">Template Revised:  </t>
  </si>
  <si>
    <t>DO NOT DELETE OR MOVE ROWS OR COLUMNS (delete contents of cells only)</t>
  </si>
  <si>
    <t>Fill in the Locale (city) for each control.  Establishment 1, 2, and 3 can be used to describe the control itself eg Locale HOPE  Est.1 Dairy Queen Est.2 817 Water Ave Est. 3 (left blank)</t>
  </si>
  <si>
    <t>Scroll right to see further instructions</t>
  </si>
  <si>
    <t xml:space="preserve">Card Revised:  </t>
  </si>
  <si>
    <t>Control Card #4</t>
  </si>
  <si>
    <t>Control Card #4 Information Control Question (optional)</t>
  </si>
  <si>
    <t>You can create 4 control cards  (upto 40 controls) for one event, or 4 control cards (up to 10 controls) with different start loctions for a single event, or 2 sets of 2 control cards.  Control Card #1 will only show '#1' if a distance, not zero, is entered into the first distance box for Control Card #2.  Similarly for Control Card #3 and Control Card #4.  If CC#3 starts at distance 0 and CC#4 has a distance greater than 0, then CC#3 will display as CC#1 and CC#4 will display as CC#2.  This allows for 2 cards for start location 1 and two cards for start location 2.</t>
  </si>
  <si>
    <t>SIGN HERE AND RECORD RESULTS ON CARD #1</t>
  </si>
  <si>
    <t>Brevet No. 5458</t>
  </si>
  <si>
    <t>Rider #</t>
  </si>
  <si>
    <t>Controls requiring signature</t>
  </si>
  <si>
    <t>Controls without signature</t>
  </si>
  <si>
    <t>VAN ISLE 1200</t>
  </si>
  <si>
    <t>20 - 23 June 2024</t>
  </si>
  <si>
    <r>
      <rPr>
        <b/>
        <sz val="20"/>
        <rFont val="Arial Narrow"/>
        <family val="2"/>
      </rPr>
      <t xml:space="preserve">START: </t>
    </r>
    <r>
      <rPr>
        <sz val="20"/>
        <rFont val="Arial Narrow"/>
        <family val="2"/>
      </rPr>
      <t xml:space="preserve">
     KM 0  WADDLING DOG INN, SAANICHTON
     Open: 5am Thursday 20th June 2024
     Close: 6am Thursday 20th June 2024</t>
    </r>
  </si>
  <si>
    <t>CONTROL 1: 
     KM 23.4  MILE ZERO MONUMENT, VICTORIA
     5:41am to 7:10am Thursday 20th June 2024
CONTROL 2:
     KM 119.6  SOMBRIO BEACH REST AREA
     8:30am to 12:57pm Thursday 20th June 2024
CONTROL 3:
     KM 238.0  PUBLIC WASHROOMS, CHEMAINUS
     12:03 pm to 8:50pm Thursday 20th June 2024
CONTROL 4:
     KM 266.0  GENERAL STORE, CEDAR
     12:57pm to 10:44pm Thursday 20th June 2024</t>
  </si>
  <si>
    <t>CONTROL 5:
     KM 389.9  PORT AUGUSTA INN, COMOX
     Open: 4:49pm Thursday 20th June 2024
     Close: 6:59am Friday 21st June 2024</t>
  </si>
  <si>
    <t>CONTROL 6:
     KM 128.9  /  518.8  OCEAN VIEW CAFÉ, 
     KELSEY BAY
     9:47am to 2:36pm Friday 21st June 2024
CONTROL 7:
     KM 200.3 / 590.2  HOOMAK LAKE REST AREA
     WOSS</t>
  </si>
  <si>
    <t>CONTROL 8:
     KM 305.5 / 695.4  AIRPORT INN, PORT HARDY
     Open: 3:11pm Friday 21st June 2024
     Close: 2:22am Saturday 22nd June 2024</t>
  </si>
  <si>
    <t>CONTROL 9:
     KM 10.7 / 706.1  ROTARY PARK, PORT HARDY
     6:19am to 7:32am Saturday 22nd June 2024
CONTROL 10:
     KM 108.6 / 804.0  EAGLES NEST REST AREA
     WOSS</t>
  </si>
  <si>
    <t>CONTROL 11:
     KM 296.3/991.7  PORT AUGUSTA INN, COMOX
     Open: 2:54pm Saturday 22nd  June 2024
     Close: 1:45am Sunday 23rd June 2024</t>
  </si>
  <si>
    <t>CONTROL 12:
     KM 80.5 / 1072.2  TOURIST INFORMATION
     PARKSVILLE
CONTROL 13:
     KM 125.4 / 1117.1  GENERAL STORE, CEDAR
CONTROL 14:
     KM 164.4 / 1156.1  CROFTON FOODS, CROFTON
     10:51am to 4:59pm Sunday 23rd June 2024
CONTROL 15:
     KM 205.2 / 1196.9  FERRY TERMINAL, MILL BAY
     12:03pm to 7:42pm Sunday 23rd June 2024</t>
  </si>
  <si>
    <r>
      <rPr>
        <b/>
        <sz val="20"/>
        <rFont val="Arial Narrow"/>
        <family val="2"/>
      </rPr>
      <t xml:space="preserve">FINISH: </t>
    </r>
    <r>
      <rPr>
        <sz val="20"/>
        <rFont val="Arial Narrow"/>
        <family val="2"/>
      </rPr>
      <t xml:space="preserve">
     KM 1203.6  WADDLING DOG INN, SAANICHTON
     Open: 9:56PM Friday 21st June 2024
     Close: 11pm Sunday 23rd June 2024</t>
    </r>
  </si>
  <si>
    <r>
      <rPr>
        <b/>
        <sz val="20"/>
        <rFont val="Arial Narrow"/>
        <family val="2"/>
      </rPr>
      <t>ALTERNATE FINISH:</t>
    </r>
    <r>
      <rPr>
        <sz val="20"/>
        <rFont val="Arial Narrow"/>
        <family val="2"/>
      </rPr>
      <t xml:space="preserve">
     KM 1202.7 TIM HORTONS, MILL BAY
     Open: 9:54pm Friday 21st June 2024
     Close: 11:00pm Sunday 23rd June 2024</t>
    </r>
  </si>
  <si>
    <t>Rev: 11Jun24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</si>
</sst>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7"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20"/>
      <color theme="0" tint="-0.249977111117893"/>
      <name val="Impact"/>
      <family val="2"/>
    </font>
    <font>
      <sz val="16"/>
      <color rgb="FFFF0000"/>
      <name val="Arial"/>
      <family val="2"/>
    </font>
    <font>
      <sz val="9"/>
      <name val="Arial"/>
      <family val="2"/>
    </font>
    <font>
      <sz val="11"/>
      <name val="Arial Narrow"/>
      <family val="2"/>
    </font>
    <font>
      <b/>
      <sz val="24"/>
      <name val="Arial"/>
      <family val="2"/>
    </font>
    <font>
      <b/>
      <sz val="26"/>
      <name val="Arial"/>
      <family val="2"/>
    </font>
    <font>
      <sz val="20"/>
      <name val="Arial Narrow"/>
      <family val="2"/>
    </font>
    <font>
      <b/>
      <sz val="20"/>
      <name val="Arial Narrow"/>
      <family val="2"/>
    </font>
  </fonts>
  <fills count="3">
    <fill>
      <patternFill patternType="none"/>
    </fill>
    <fill>
      <patternFill patternType="gray125"/>
    </fill>
    <fill>
      <patternFill patternType="solid">
        <fgColor indexed="22"/>
        <bgColor indexed="64"/>
      </patternFill>
    </fill>
  </fills>
  <borders count="30">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78">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xf numFmtId="164" fontId="0" fillId="0" borderId="0" xfId="0" applyNumberFormat="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9" xfId="0" applyBorder="1"/>
    <xf numFmtId="0" fontId="0" fillId="0" borderId="6" xfId="0" applyBorder="1"/>
    <xf numFmtId="0" fontId="0" fillId="0" borderId="20" xfId="0" applyBorder="1"/>
    <xf numFmtId="0" fontId="0" fillId="0" borderId="21" xfId="0" applyBorder="1"/>
    <xf numFmtId="0" fontId="0" fillId="0" borderId="17" xfId="0" applyBorder="1"/>
    <xf numFmtId="0" fontId="0" fillId="0" borderId="0" xfId="0" applyAlignment="1" applyProtection="1">
      <alignment horizontal="centerContinuous"/>
      <protection hidden="1"/>
    </xf>
    <xf numFmtId="0" fontId="0" fillId="0" borderId="0" xfId="0" applyAlignment="1">
      <alignment horizontal="centerContinuous"/>
    </xf>
    <xf numFmtId="167" fontId="0" fillId="0" borderId="13" xfId="0" applyNumberFormat="1" applyBorder="1" applyProtection="1">
      <protection locked="0"/>
    </xf>
    <xf numFmtId="0" fontId="0" fillId="0" borderId="0" xfId="0" applyAlignment="1">
      <alignment horizontal="center"/>
    </xf>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Alignment="1">
      <alignment horizontal="right"/>
    </xf>
    <xf numFmtId="0" fontId="10" fillId="0" borderId="0" xfId="0" applyFont="1" applyAlignment="1">
      <alignment horizontal="left"/>
    </xf>
    <xf numFmtId="0" fontId="5" fillId="2" borderId="3" xfId="0" applyFont="1" applyFill="1" applyBorder="1" applyAlignment="1">
      <alignment horizontal="right"/>
    </xf>
    <xf numFmtId="168" fontId="10" fillId="0" borderId="0" xfId="0" applyNumberFormat="1" applyFont="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4" xfId="0" applyNumberFormat="1" applyBorder="1" applyProtection="1">
      <protection locked="0"/>
    </xf>
    <xf numFmtId="0" fontId="6" fillId="0" borderId="0" xfId="0" applyFont="1" applyAlignment="1">
      <alignment wrapText="1"/>
    </xf>
    <xf numFmtId="0" fontId="10" fillId="0" borderId="0" xfId="0" applyFont="1" applyAlignment="1">
      <alignment horizontal="center"/>
    </xf>
    <xf numFmtId="18" fontId="23" fillId="0" borderId="0" xfId="0" applyNumberFormat="1" applyFont="1" applyAlignment="1">
      <alignment horizontal="center" wrapText="1"/>
    </xf>
    <xf numFmtId="0" fontId="10" fillId="0" borderId="0" xfId="0" applyFont="1" applyAlignment="1">
      <alignment horizontal="left" vertical="center"/>
    </xf>
    <xf numFmtId="169" fontId="10" fillId="0" borderId="0" xfId="0" applyNumberFormat="1" applyFont="1" applyAlignment="1">
      <alignment horizontal="left" vertical="center"/>
    </xf>
    <xf numFmtId="0" fontId="27" fillId="2" borderId="12" xfId="0" applyFont="1" applyFill="1" applyBorder="1"/>
    <xf numFmtId="0" fontId="27"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8"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5" xfId="0" applyFont="1" applyBorder="1" applyProtection="1">
      <protection locked="0"/>
    </xf>
    <xf numFmtId="49" fontId="5" fillId="0" borderId="25"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167" fontId="0" fillId="0" borderId="0" xfId="0" applyNumberFormat="1"/>
    <xf numFmtId="2" fontId="0" fillId="0" borderId="0" xfId="0" applyNumberFormat="1"/>
    <xf numFmtId="0" fontId="9" fillId="0" borderId="0" xfId="0" applyFont="1" applyAlignment="1">
      <alignment horizontal="center" wrapText="1"/>
    </xf>
    <xf numFmtId="0" fontId="9" fillId="0" borderId="0" xfId="0" applyFont="1"/>
    <xf numFmtId="0" fontId="5" fillId="0" borderId="0" xfId="0" applyFont="1"/>
    <xf numFmtId="0" fontId="27" fillId="2" borderId="26" xfId="0" applyFont="1" applyFill="1" applyBorder="1"/>
    <xf numFmtId="0" fontId="0" fillId="2" borderId="28" xfId="0" applyFill="1" applyBorder="1" applyAlignment="1">
      <alignment horizontal="right"/>
    </xf>
    <xf numFmtId="15" fontId="13" fillId="0" borderId="27" xfId="0" applyNumberFormat="1" applyFont="1" applyBorder="1" applyProtection="1">
      <protection locked="0"/>
    </xf>
    <xf numFmtId="0" fontId="5" fillId="2" borderId="29" xfId="0" applyFont="1" applyFill="1" applyBorder="1" applyAlignment="1">
      <alignment horizontal="right"/>
    </xf>
    <xf numFmtId="0" fontId="6" fillId="0" borderId="0" xfId="0" applyFont="1" applyAlignment="1">
      <alignment vertical="top" wrapText="1"/>
    </xf>
    <xf numFmtId="0" fontId="5" fillId="0" borderId="0" xfId="0" applyFont="1" applyAlignment="1">
      <alignment wrapText="1"/>
    </xf>
    <xf numFmtId="0" fontId="0" fillId="0" borderId="0" xfId="0" applyProtection="1">
      <protection locked="0"/>
    </xf>
    <xf numFmtId="0" fontId="14"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7" fillId="0" borderId="7" xfId="0" applyFont="1" applyBorder="1" applyProtection="1">
      <protection locked="0"/>
    </xf>
    <xf numFmtId="0" fontId="14" fillId="0" borderId="7" xfId="0" applyFont="1" applyBorder="1" applyAlignment="1" applyProtection="1">
      <alignment horizontal="center" vertical="center" wrapText="1"/>
      <protection locked="0"/>
    </xf>
    <xf numFmtId="168" fontId="10" fillId="0" borderId="18" xfId="0" applyNumberFormat="1" applyFont="1" applyBorder="1" applyAlignment="1" applyProtection="1">
      <alignment horizontal="center"/>
      <protection locked="0"/>
    </xf>
    <xf numFmtId="15" fontId="32" fillId="0" borderId="4" xfId="0" applyNumberFormat="1" applyFont="1" applyBorder="1" applyAlignment="1" applyProtection="1">
      <alignment horizontal="center"/>
      <protection locked="0"/>
    </xf>
    <xf numFmtId="0" fontId="31" fillId="2" borderId="29" xfId="0" applyFont="1" applyFill="1" applyBorder="1" applyAlignment="1">
      <alignment horizontal="right"/>
    </xf>
    <xf numFmtId="15" fontId="31" fillId="2" borderId="2" xfId="0" applyNumberFormat="1" applyFont="1" applyFill="1" applyBorder="1" applyAlignment="1">
      <alignment horizontal="left"/>
    </xf>
    <xf numFmtId="0" fontId="31" fillId="0" borderId="0" xfId="0" applyFont="1"/>
    <xf numFmtId="0" fontId="31" fillId="0" borderId="0" xfId="0" applyFont="1" applyAlignment="1">
      <alignment wrapText="1"/>
    </xf>
    <xf numFmtId="167" fontId="0" fillId="0" borderId="13" xfId="0" applyNumberFormat="1" applyBorder="1"/>
    <xf numFmtId="0" fontId="10" fillId="0" borderId="0" xfId="0" applyFont="1" applyAlignment="1">
      <alignment horizontal="right" vertical="center"/>
    </xf>
    <xf numFmtId="0" fontId="5" fillId="0" borderId="0" xfId="0" applyFont="1" applyAlignment="1">
      <alignment horizontal="right" vertical="top"/>
    </xf>
    <xf numFmtId="0" fontId="0" fillId="0" borderId="0" xfId="0" applyAlignment="1">
      <alignment horizontal="right" vertical="top"/>
    </xf>
    <xf numFmtId="168" fontId="10" fillId="0" borderId="0" xfId="0" applyNumberFormat="1" applyFont="1" applyAlignment="1">
      <alignment vertical="center"/>
    </xf>
    <xf numFmtId="0" fontId="0" fillId="0" borderId="0" xfId="0" applyAlignment="1">
      <alignment vertical="top"/>
    </xf>
    <xf numFmtId="0" fontId="33" fillId="0" borderId="0" xfId="0" applyFont="1" applyAlignment="1">
      <alignment vertical="center"/>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31" fillId="0" borderId="0" xfId="0" applyFont="1" applyAlignment="1">
      <alignment horizontal="left" vertical="top" wrapText="1"/>
    </xf>
    <xf numFmtId="0" fontId="30" fillId="0" borderId="0" xfId="0" applyFont="1" applyAlignment="1">
      <alignment horizontal="left"/>
    </xf>
    <xf numFmtId="0" fontId="13" fillId="0" borderId="9"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28" fillId="0" borderId="0" xfId="0" applyFont="1" applyAlignment="1">
      <alignment horizontal="right"/>
    </xf>
    <xf numFmtId="0" fontId="0" fillId="2" borderId="9" xfId="0" applyFill="1" applyBorder="1" applyAlignment="1">
      <alignment horizont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23" fillId="0" borderId="19"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17"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166" fontId="35" fillId="0" borderId="19" xfId="0" applyNumberFormat="1" applyFont="1" applyBorder="1" applyAlignment="1">
      <alignment horizontal="left" vertical="top" wrapText="1"/>
    </xf>
    <xf numFmtId="166" fontId="35" fillId="0" borderId="20" xfId="0" applyNumberFormat="1" applyFont="1" applyBorder="1" applyAlignment="1">
      <alignment horizontal="left" vertical="top" wrapText="1"/>
    </xf>
    <xf numFmtId="166" fontId="35" fillId="0" borderId="21" xfId="0" applyNumberFormat="1" applyFont="1" applyBorder="1" applyAlignment="1">
      <alignment horizontal="left" vertical="top" wrapText="1"/>
    </xf>
    <xf numFmtId="166" fontId="35" fillId="0" borderId="6" xfId="0" applyNumberFormat="1" applyFont="1" applyBorder="1" applyAlignment="1">
      <alignment horizontal="left" vertical="top" wrapText="1"/>
    </xf>
    <xf numFmtId="166" fontId="35" fillId="0" borderId="0" xfId="0" applyNumberFormat="1" applyFont="1" applyAlignment="1">
      <alignment horizontal="left" vertical="top" wrapText="1"/>
    </xf>
    <xf numFmtId="166" fontId="35" fillId="0" borderId="17" xfId="0" applyNumberFormat="1" applyFont="1" applyBorder="1" applyAlignment="1">
      <alignment horizontal="left" vertical="top" wrapText="1"/>
    </xf>
    <xf numFmtId="166" fontId="35" fillId="0" borderId="22" xfId="0" applyNumberFormat="1" applyFont="1" applyBorder="1" applyAlignment="1">
      <alignment horizontal="left" vertical="top" wrapText="1"/>
    </xf>
    <xf numFmtId="166" fontId="35" fillId="0" borderId="18" xfId="0" applyNumberFormat="1" applyFont="1" applyBorder="1" applyAlignment="1">
      <alignment horizontal="left" vertical="top" wrapText="1"/>
    </xf>
    <xf numFmtId="166" fontId="35" fillId="0" borderId="8" xfId="0" applyNumberFormat="1" applyFont="1" applyBorder="1" applyAlignment="1">
      <alignment horizontal="left" vertical="top" wrapText="1"/>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0" fillId="0" borderId="18" xfId="0"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8" xfId="0" applyFont="1" applyBorder="1" applyProtection="1">
      <protection locked="0"/>
    </xf>
    <xf numFmtId="168" fontId="10" fillId="0" borderId="18" xfId="0" applyNumberFormat="1" applyFont="1" applyBorder="1" applyAlignment="1" applyProtection="1">
      <alignment horizontal="left"/>
      <protection locked="0"/>
    </xf>
    <xf numFmtId="0" fontId="10" fillId="0" borderId="0" xfId="0" applyFont="1" applyAlignment="1">
      <alignment horizontal="center" vertical="center"/>
    </xf>
    <xf numFmtId="168" fontId="10" fillId="0" borderId="18" xfId="0" applyNumberFormat="1" applyFont="1" applyBorder="1" applyAlignment="1" applyProtection="1">
      <alignment horizontal="center"/>
      <protection locked="0"/>
    </xf>
    <xf numFmtId="18" fontId="23" fillId="0" borderId="18" xfId="0" applyNumberFormat="1" applyFont="1" applyBorder="1" applyAlignment="1">
      <alignment horizontal="center" wrapText="1"/>
    </xf>
    <xf numFmtId="0" fontId="34" fillId="0" borderId="0" xfId="0" applyFont="1" applyAlignment="1">
      <alignment horizontal="center" vertical="center"/>
    </xf>
    <xf numFmtId="0" fontId="35" fillId="0" borderId="19" xfId="0" applyFont="1" applyBorder="1" applyAlignment="1" applyProtection="1">
      <alignment horizontal="left" vertical="top" wrapText="1"/>
      <protection locked="0"/>
    </xf>
    <xf numFmtId="0" fontId="35" fillId="0" borderId="21"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17" xfId="0" applyFont="1" applyBorder="1" applyAlignment="1" applyProtection="1">
      <alignment horizontal="left" vertical="top" wrapText="1"/>
      <protection locked="0"/>
    </xf>
    <xf numFmtId="0" fontId="35" fillId="0" borderId="22"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0" fillId="0" borderId="0" xfId="0" applyFont="1" applyAlignment="1">
      <alignment horizontal="right" vertical="center"/>
    </xf>
    <xf numFmtId="0" fontId="6" fillId="0" borderId="0" xfId="0" applyFont="1" applyAlignment="1">
      <alignment horizontal="center" wrapText="1"/>
    </xf>
    <xf numFmtId="0" fontId="9" fillId="0" borderId="0" xfId="0" applyFont="1" applyAlignment="1">
      <alignment horizontal="center"/>
    </xf>
    <xf numFmtId="0" fontId="19" fillId="0" borderId="0" xfId="0" applyFont="1" applyAlignment="1">
      <alignment horizontal="center"/>
    </xf>
    <xf numFmtId="0" fontId="6" fillId="0" borderId="20" xfId="0" applyFont="1" applyBorder="1" applyAlignment="1">
      <alignment horizontal="center" vertical="top"/>
    </xf>
    <xf numFmtId="0" fontId="8" fillId="0" borderId="0" xfId="0" applyFont="1" applyAlignment="1">
      <alignment horizontal="center" vertical="center"/>
    </xf>
    <xf numFmtId="0" fontId="7" fillId="0" borderId="18" xfId="0" applyFont="1" applyBorder="1" applyAlignment="1" applyProtection="1">
      <alignment horizontal="center" wrapText="1"/>
      <protection locked="0"/>
    </xf>
    <xf numFmtId="0" fontId="8" fillId="0" borderId="5" xfId="0" applyFont="1" applyBorder="1" applyAlignment="1" applyProtection="1">
      <alignment horizontal="left"/>
      <protection locked="0"/>
    </xf>
    <xf numFmtId="0" fontId="10" fillId="0" borderId="5" xfId="0" applyFont="1" applyBorder="1" applyAlignment="1" applyProtection="1">
      <alignment horizontal="left"/>
      <protection locked="0"/>
    </xf>
    <xf numFmtId="169" fontId="12" fillId="0" borderId="5" xfId="0" applyNumberFormat="1" applyFont="1" applyBorder="1" applyAlignment="1" applyProtection="1">
      <alignment horizontal="left"/>
      <protection locked="0"/>
    </xf>
    <xf numFmtId="0" fontId="12" fillId="0" borderId="18" xfId="0" applyFont="1" applyBorder="1" applyAlignment="1" applyProtection="1">
      <alignment horizontal="left"/>
      <protection locked="0"/>
    </xf>
    <xf numFmtId="0" fontId="5" fillId="0" borderId="0" xfId="0" applyFont="1" applyAlignment="1">
      <alignment horizontal="right" vertical="top"/>
    </xf>
    <xf numFmtId="0" fontId="0" fillId="0" borderId="0" xfId="0" applyAlignment="1">
      <alignment horizontal="right" vertical="top"/>
    </xf>
    <xf numFmtId="0" fontId="0" fillId="0" borderId="0" xfId="0" applyAlignment="1">
      <alignment horizontal="left" vertical="top"/>
    </xf>
    <xf numFmtId="168" fontId="10" fillId="0" borderId="0" xfId="0" applyNumberFormat="1" applyFont="1" applyAlignment="1">
      <alignment horizontal="left" vertical="center"/>
    </xf>
    <xf numFmtId="15" fontId="0" fillId="0" borderId="0" xfId="0" applyNumberFormat="1" applyAlignment="1">
      <alignment horizontal="left" vertical="top"/>
    </xf>
    <xf numFmtId="168" fontId="10" fillId="0" borderId="18" xfId="0" applyNumberFormat="1" applyFont="1" applyBorder="1" applyAlignment="1">
      <alignment horizontal="center"/>
    </xf>
    <xf numFmtId="0" fontId="29" fillId="0" borderId="18" xfId="0" applyFont="1" applyBorder="1" applyAlignment="1" applyProtection="1">
      <alignment horizontal="left"/>
      <protection locked="0"/>
    </xf>
    <xf numFmtId="0" fontId="5" fillId="0" borderId="22" xfId="0" applyFont="1" applyBorder="1" applyAlignment="1">
      <alignment horizontal="right"/>
    </xf>
    <xf numFmtId="0" fontId="0" fillId="0" borderId="18" xfId="0" applyBorder="1" applyAlignment="1">
      <alignment horizontal="right"/>
    </xf>
    <xf numFmtId="0" fontId="0" fillId="0" borderId="8" xfId="0" applyBorder="1" applyAlignment="1">
      <alignment horizontal="right"/>
    </xf>
    <xf numFmtId="15" fontId="0" fillId="0" borderId="22" xfId="0" applyNumberFormat="1" applyBorder="1" applyAlignment="1">
      <alignment horizontal="left"/>
    </xf>
    <xf numFmtId="0" fontId="0" fillId="0" borderId="18" xfId="0" applyBorder="1" applyAlignment="1">
      <alignment horizontal="left"/>
    </xf>
    <xf numFmtId="0" fontId="0" fillId="0" borderId="8" xfId="0" applyBorder="1" applyAlignment="1">
      <alignment horizontal="left"/>
    </xf>
    <xf numFmtId="0" fontId="19" fillId="0" borderId="0" xfId="0" applyFont="1" applyAlignment="1">
      <alignment horizontal="center" vertical="top"/>
    </xf>
    <xf numFmtId="0" fontId="7" fillId="0" borderId="18" xfId="0" applyFont="1" applyBorder="1" applyAlignment="1" applyProtection="1">
      <alignment horizontal="left" wrapText="1"/>
      <protection locked="0"/>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15">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289891</xdr:colOff>
      <xdr:row>9</xdr:row>
      <xdr:rowOff>434682</xdr:rowOff>
    </xdr:from>
    <xdr:to>
      <xdr:col>20</xdr:col>
      <xdr:colOff>580334</xdr:colOff>
      <xdr:row>22</xdr:row>
      <xdr:rowOff>332590</xdr:rowOff>
    </xdr:to>
    <xdr:pic>
      <xdr:nvPicPr>
        <xdr:cNvPr id="2" name="Picture 1">
          <a:extLst>
            <a:ext uri="{FF2B5EF4-FFF2-40B4-BE49-F238E27FC236}">
              <a16:creationId xmlns:a16="http://schemas.microsoft.com/office/drawing/2014/main" id="{93BABFEC-EC50-A062-DA02-A0DCBF1819B3}"/>
            </a:ext>
          </a:extLst>
        </xdr:cNvPr>
        <xdr:cNvPicPr>
          <a:picLocks noChangeAspect="1"/>
        </xdr:cNvPicPr>
      </xdr:nvPicPr>
      <xdr:blipFill>
        <a:blip xmlns:r="http://schemas.openxmlformats.org/officeDocument/2006/relationships" r:embed="rId1"/>
        <a:stretch>
          <a:fillRect/>
        </a:stretch>
      </xdr:blipFill>
      <xdr:spPr>
        <a:xfrm>
          <a:off x="11734002" y="4837349"/>
          <a:ext cx="7783443" cy="5768130"/>
        </a:xfrm>
        <a:prstGeom prst="rect">
          <a:avLst/>
        </a:prstGeom>
      </xdr:spPr>
    </xdr:pic>
    <xdr:clientData/>
  </xdr:twoCellAnchor>
  <xdr:twoCellAnchor editAs="oneCell">
    <xdr:from>
      <xdr:col>8</xdr:col>
      <xdr:colOff>55219</xdr:colOff>
      <xdr:row>1</xdr:row>
      <xdr:rowOff>220870</xdr:rowOff>
    </xdr:from>
    <xdr:to>
      <xdr:col>10</xdr:col>
      <xdr:colOff>372717</xdr:colOff>
      <xdr:row>4</xdr:row>
      <xdr:rowOff>182677</xdr:rowOff>
    </xdr:to>
    <xdr:pic>
      <xdr:nvPicPr>
        <xdr:cNvPr id="3" name="Picture 2">
          <a:extLst>
            <a:ext uri="{FF2B5EF4-FFF2-40B4-BE49-F238E27FC236}">
              <a16:creationId xmlns:a16="http://schemas.microsoft.com/office/drawing/2014/main" id="{BC833816-2324-71FE-24B6-E5D2B791234A}"/>
            </a:ext>
          </a:extLst>
        </xdr:cNvPr>
        <xdr:cNvPicPr>
          <a:picLocks noChangeAspect="1"/>
        </xdr:cNvPicPr>
      </xdr:nvPicPr>
      <xdr:blipFill>
        <a:blip xmlns:r="http://schemas.openxmlformats.org/officeDocument/2006/relationships" r:embed="rId2"/>
        <a:stretch>
          <a:fillRect/>
        </a:stretch>
      </xdr:blipFill>
      <xdr:spPr>
        <a:xfrm>
          <a:off x="10808806" y="814457"/>
          <a:ext cx="1670325" cy="1290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5EEAACE2-AD57-BD48-BB33-9A5E9F368AED}"/>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3"/>
  <sheetViews>
    <sheetView showGridLines="0" zoomScale="140" zoomScaleNormal="140" zoomScalePageLayoutView="135" workbookViewId="0">
      <selection activeCell="B4" sqref="B4"/>
    </sheetView>
  </sheetViews>
  <sheetFormatPr baseColWidth="10" defaultColWidth="8.83203125" defaultRowHeight="13" x14ac:dyDescent="0.15"/>
  <cols>
    <col min="1" max="1" width="16.5" style="2" customWidth="1"/>
    <col min="2" max="2" width="10.83203125" customWidth="1"/>
    <col min="3" max="3" width="1" style="3" hidden="1" customWidth="1"/>
    <col min="4" max="4" width="8.33203125" customWidth="1"/>
    <col min="5" max="5" width="17" bestFit="1" customWidth="1"/>
    <col min="6" max="11" width="34.1640625" customWidth="1"/>
    <col min="12" max="15" width="17.83203125" hidden="1" customWidth="1"/>
  </cols>
  <sheetData>
    <row r="1" spans="1:26" ht="20" customHeight="1" x14ac:dyDescent="0.2">
      <c r="A1" s="104" t="s">
        <v>82</v>
      </c>
      <c r="B1" s="104"/>
      <c r="C1" s="104"/>
      <c r="D1" s="104"/>
      <c r="E1" s="104"/>
      <c r="F1" s="104"/>
      <c r="G1" s="104"/>
      <c r="H1" s="104"/>
      <c r="I1" s="75" t="s">
        <v>84</v>
      </c>
      <c r="Q1" s="103" t="s">
        <v>88</v>
      </c>
      <c r="R1" s="103"/>
      <c r="S1" s="103"/>
      <c r="T1" s="103"/>
      <c r="U1" s="103"/>
      <c r="V1" s="103"/>
      <c r="W1" s="103"/>
      <c r="X1" s="103"/>
      <c r="Y1" s="103"/>
      <c r="Z1" s="103"/>
    </row>
    <row r="2" spans="1:26" ht="13" customHeight="1" thickBot="1" x14ac:dyDescent="0.2">
      <c r="H2" s="81"/>
      <c r="I2" s="81"/>
      <c r="Q2" s="103"/>
      <c r="R2" s="103"/>
      <c r="S2" s="103"/>
      <c r="T2" s="103"/>
      <c r="U2" s="103"/>
      <c r="V2" s="103"/>
      <c r="W2" s="103"/>
      <c r="X2" s="103"/>
      <c r="Y2" s="103"/>
      <c r="Z2" s="103"/>
    </row>
    <row r="3" spans="1:26" s="91" customFormat="1" ht="13" customHeight="1" thickBot="1" x14ac:dyDescent="0.2">
      <c r="A3" s="89" t="s">
        <v>81</v>
      </c>
      <c r="B3" s="90">
        <v>44874</v>
      </c>
      <c r="H3" s="92"/>
      <c r="I3" s="92"/>
      <c r="Q3" s="103"/>
      <c r="R3" s="103"/>
      <c r="S3" s="103"/>
      <c r="T3" s="103"/>
      <c r="U3" s="103"/>
      <c r="V3" s="103"/>
      <c r="W3" s="103"/>
      <c r="X3" s="103"/>
      <c r="Y3" s="103"/>
      <c r="Z3" s="103"/>
    </row>
    <row r="4" spans="1:26" ht="13" customHeight="1" x14ac:dyDescent="0.15">
      <c r="A4" s="79" t="s">
        <v>85</v>
      </c>
      <c r="B4" s="88"/>
      <c r="C4"/>
      <c r="H4" s="81"/>
      <c r="I4" s="81"/>
      <c r="Q4" s="103"/>
      <c r="R4" s="103"/>
      <c r="S4" s="103"/>
      <c r="T4" s="103"/>
      <c r="U4" s="103"/>
      <c r="V4" s="103"/>
      <c r="W4" s="103"/>
      <c r="X4" s="103"/>
      <c r="Y4" s="103"/>
      <c r="Z4" s="103"/>
    </row>
    <row r="5" spans="1:26" ht="14" thickBot="1" x14ac:dyDescent="0.2">
      <c r="H5" s="81"/>
      <c r="I5" s="81"/>
      <c r="Q5" s="103"/>
      <c r="R5" s="103"/>
      <c r="S5" s="103"/>
      <c r="T5" s="103"/>
      <c r="U5" s="103"/>
      <c r="V5" s="103"/>
      <c r="W5" s="103"/>
      <c r="X5" s="103"/>
      <c r="Y5" s="103"/>
      <c r="Z5" s="103"/>
    </row>
    <row r="6" spans="1:26" ht="18" x14ac:dyDescent="0.2">
      <c r="A6" s="11" t="s">
        <v>18</v>
      </c>
      <c r="B6" s="59"/>
      <c r="C6">
        <f>IF(Brevet_Length&gt;=1200,Brevet_Length,IF(Brevet_Length&gt;=1000,1000,IF(Brevet_Length&gt;=600,600,IF(Brevet_Length&gt;=400,400,IF(Brevet_Length&gt;=300,300,IF(Brevet_Length&gt;=200,200,100))))))</f>
        <v>100</v>
      </c>
      <c r="J6" s="108" t="s">
        <v>63</v>
      </c>
      <c r="K6" s="108"/>
      <c r="Q6" s="63" t="s">
        <v>64</v>
      </c>
      <c r="R6" s="63"/>
      <c r="S6" s="63"/>
      <c r="T6" s="63"/>
      <c r="U6" s="63"/>
      <c r="V6" s="63"/>
      <c r="W6" s="63"/>
    </row>
    <row r="7" spans="1:26" ht="14" thickBot="1" x14ac:dyDescent="0.2">
      <c r="A7" s="12" t="s">
        <v>19</v>
      </c>
      <c r="B7" s="13">
        <f>IF(brevet=1200,90,IF(brevet=1000,75,IF(brevet=600,40,IF(brevet=400,27,IF(brevet=300,20,IF(brevet=200,13.5,IF(brevet=100,7,0)))))))</f>
        <v>7</v>
      </c>
      <c r="Q7" t="s">
        <v>65</v>
      </c>
    </row>
    <row r="8" spans="1:26" ht="19" thickBot="1" x14ac:dyDescent="0.25">
      <c r="A8" s="12" t="s">
        <v>20</v>
      </c>
      <c r="B8" s="105"/>
      <c r="C8" s="106"/>
      <c r="D8" s="106"/>
      <c r="E8" s="106"/>
      <c r="F8" s="106"/>
      <c r="G8" s="106"/>
      <c r="H8" s="107"/>
      <c r="I8" s="24"/>
      <c r="J8" s="24"/>
      <c r="K8" s="24"/>
      <c r="Q8" s="63" t="s">
        <v>66</v>
      </c>
    </row>
    <row r="9" spans="1:26" ht="18" x14ac:dyDescent="0.2">
      <c r="A9" s="12" t="s">
        <v>21</v>
      </c>
      <c r="B9" s="60"/>
      <c r="C9" s="21"/>
      <c r="F9" s="22"/>
      <c r="G9" s="22"/>
      <c r="H9" s="22"/>
      <c r="I9" s="22"/>
      <c r="J9" s="22"/>
      <c r="K9" s="22"/>
      <c r="Q9" s="63" t="s">
        <v>67</v>
      </c>
    </row>
    <row r="10" spans="1:26" ht="18" x14ac:dyDescent="0.2">
      <c r="A10" s="43" t="s">
        <v>48</v>
      </c>
      <c r="B10" s="61"/>
      <c r="Q10" s="63" t="s">
        <v>68</v>
      </c>
    </row>
    <row r="11" spans="1:26" ht="6" customHeight="1" x14ac:dyDescent="0.15">
      <c r="B11" s="82"/>
    </row>
    <row r="12" spans="1:26" ht="18" customHeight="1" thickBot="1" x14ac:dyDescent="0.25">
      <c r="A12" s="77" t="s">
        <v>22</v>
      </c>
      <c r="B12" s="78"/>
      <c r="Q12" s="63" t="s">
        <v>76</v>
      </c>
    </row>
    <row r="13" spans="1:26" ht="19" thickBot="1" x14ac:dyDescent="0.25">
      <c r="A13" s="10" t="s">
        <v>23</v>
      </c>
      <c r="B13" s="62"/>
      <c r="D13" s="100" t="s">
        <v>80</v>
      </c>
      <c r="E13" s="101"/>
      <c r="F13" s="101"/>
      <c r="G13" s="101"/>
      <c r="H13" s="101"/>
      <c r="I13" s="109" t="s">
        <v>71</v>
      </c>
      <c r="J13" s="101"/>
      <c r="K13" s="102"/>
      <c r="Q13" s="63" t="s">
        <v>75</v>
      </c>
    </row>
    <row r="14" spans="1:26" ht="14" thickBot="1" x14ac:dyDescent="0.2">
      <c r="D14" s="6" t="s">
        <v>24</v>
      </c>
      <c r="E14" s="7" t="s">
        <v>25</v>
      </c>
      <c r="F14" s="53" t="s">
        <v>26</v>
      </c>
      <c r="G14" s="53" t="s">
        <v>27</v>
      </c>
      <c r="H14" s="54" t="s">
        <v>28</v>
      </c>
      <c r="I14" s="7" t="s">
        <v>60</v>
      </c>
      <c r="J14" s="7" t="s">
        <v>61</v>
      </c>
      <c r="K14" s="8" t="s">
        <v>62</v>
      </c>
      <c r="L14" t="s">
        <v>3</v>
      </c>
      <c r="M14" t="s">
        <v>4</v>
      </c>
      <c r="N14" t="s">
        <v>5</v>
      </c>
      <c r="O14" t="s">
        <v>6</v>
      </c>
      <c r="Q14" s="63" t="s">
        <v>69</v>
      </c>
    </row>
    <row r="15" spans="1:26" ht="17" customHeight="1" x14ac:dyDescent="0.15">
      <c r="C15" s="3" t="s">
        <v>7</v>
      </c>
      <c r="D15" s="93">
        <v>0</v>
      </c>
      <c r="E15" s="65"/>
      <c r="F15" s="66"/>
      <c r="G15" s="66"/>
      <c r="H15" s="67"/>
      <c r="I15" s="66"/>
      <c r="J15" s="66"/>
      <c r="K15" s="67"/>
      <c r="L15" s="4">
        <f>Start_date+Start_time</f>
        <v>0</v>
      </c>
      <c r="M15" s="4">
        <f>L15+"1:00"</f>
        <v>4.1666666666666664E-2</v>
      </c>
      <c r="N15" s="5">
        <f>IF(ISBLANK(Distance),"",Open Control_1)</f>
        <v>0</v>
      </c>
      <c r="O15" s="5">
        <f>IF(ISBLANK(Distance),"",Close Control_1)</f>
        <v>4.1666666666666664E-2</v>
      </c>
      <c r="Q15" s="63" t="s">
        <v>83</v>
      </c>
    </row>
    <row r="16" spans="1:26" ht="17" customHeight="1" x14ac:dyDescent="0.15">
      <c r="B16" s="71"/>
      <c r="C16" s="3" t="s">
        <v>8</v>
      </c>
      <c r="D16" s="23"/>
      <c r="E16" s="65"/>
      <c r="F16" s="66"/>
      <c r="G16" s="66"/>
      <c r="H16" s="67"/>
      <c r="I16" s="66"/>
      <c r="J16" s="66"/>
      <c r="K16" s="67"/>
      <c r="L16" t="str">
        <f>IF(ISBLANK(Distance),"",IF(Distance&gt;1000,(Distance-1000)/26+33.0847,(IF(Distance&gt;600,(Distance-600)/28+18.799,(IF(Distance&gt;400,(Distance-400)/30+12.1324,(IF(Distance&gt;200,(Distance-200)/32+5.8824,Distance/34))))))))</f>
        <v/>
      </c>
      <c r="M16" t="str">
        <f t="shared" ref="M16:M24" si="0">IF(ISBLANK(Distance),"",IF(Distance&gt;=brevet,IF(brevet&gt;1200,(brevet-1200)*75/1000+90,Max_time),IF(Distance&gt;1200,(Distance-1200)*75/1000+90,IF(Distance&gt;1000,(Distance-1000)/(1000/75)+75,IF(Distance&gt;600,(Distance-600)/(400/35)+40,IF(Distance&lt;=60,(Distance/20+1),Distance/15))))))</f>
        <v/>
      </c>
      <c r="N16" s="5" t="str">
        <f>IF(ISBLANK(Distance),"",Open_time Control_1+(INT(Open)&amp;":"&amp;IF(ROUND(((Open-INT(Open))*60),0)&lt;10,0,"")&amp;ROUND(((Open-INT(Open))*60),0)))</f>
        <v/>
      </c>
      <c r="O16" s="5" t="str">
        <f>IF(ISBLANK(Distance),"",Open_time Control_1+(INT(Close)&amp;":"&amp;IF(ROUND(((Close-INT(Close))*60),0)&lt;10,0,"")&amp;ROUND(((Close-INT(Close))*60),0)))</f>
        <v/>
      </c>
      <c r="Q16" s="63" t="s">
        <v>70</v>
      </c>
    </row>
    <row r="17" spans="2:17" ht="17" customHeight="1" x14ac:dyDescent="0.15">
      <c r="B17" s="71"/>
      <c r="C17" s="3" t="s">
        <v>9</v>
      </c>
      <c r="D17" s="23"/>
      <c r="E17" s="65"/>
      <c r="F17" s="66"/>
      <c r="G17" s="66"/>
      <c r="H17" s="67"/>
      <c r="I17" s="66"/>
      <c r="J17" s="66"/>
      <c r="K17" s="67"/>
      <c r="L17" t="str">
        <f>IF(ISBLANK(Distance),"",IF(Distance&gt;1000,(Distance-1000)/26+33.0847,(IF(Distance&gt;600,(Distance-600)/28+18.799,(IF(Distance&gt;400,(Distance-400)/30+12.1324,(IF(Distance&gt;200,(Distance-200)/32+5.8824,Distance/34))))))))</f>
        <v/>
      </c>
      <c r="M17" t="str">
        <f t="shared" si="0"/>
        <v/>
      </c>
      <c r="N17" s="5" t="str">
        <f>IF(ISBLANK(Distance),"",Open_time Control_1+(INT(Open)&amp;":"&amp;IF(ROUND(((Open-INT(Open))*60),0)&lt;10,0,"")&amp;ROUND(((Open-INT(Open))*60),0)))</f>
        <v/>
      </c>
      <c r="O17" s="5" t="str">
        <f>IF(ISBLANK(Distance),"",Open_time Control_1+(INT(Close)&amp;":"&amp;IF(ROUND(((Close-INT(Close))*60),0)&lt;10,0,"")&amp;ROUND(((Close-INT(Close))*60),0)))</f>
        <v/>
      </c>
    </row>
    <row r="18" spans="2:17" ht="17" customHeight="1" x14ac:dyDescent="0.15">
      <c r="B18" s="71"/>
      <c r="C18" s="3" t="s">
        <v>10</v>
      </c>
      <c r="D18" s="23"/>
      <c r="E18" s="65"/>
      <c r="F18" s="66"/>
      <c r="G18" s="66"/>
      <c r="H18" s="67"/>
      <c r="I18" s="66"/>
      <c r="J18" s="66"/>
      <c r="K18" s="67"/>
      <c r="L18" t="str">
        <f t="shared" ref="L18:L24" si="1">IF(ISBLANK(Distance),"",IF(Distance&gt;1000,(Distance-1000)/26+33.0847,(IF(Distance&gt;600,(Distance-600)/28+18.799,(IF(Distance&gt;400,(Distance-400)/30+12.1324,(IF(Distance&gt;200,(Distance-200)/32+5.8824,Distance/34))))))))</f>
        <v/>
      </c>
      <c r="M18" t="str">
        <f t="shared" si="0"/>
        <v/>
      </c>
      <c r="N18" s="5" t="str">
        <f>IF(ISBLANK(Distance),"",Open_time Control_1+(INT(Open)&amp;":"&amp;IF(ROUND(((Open-INT(Open))*60),0)&lt;10,0,"")&amp;ROUND(((Open-INT(Open))*60),0)))</f>
        <v/>
      </c>
      <c r="O18" s="5" t="str">
        <f>IF(ISBLANK(Distance),"",Open_time Control_1+(INT(Close)&amp;":"&amp;IF(ROUND(((Close-INT(Close))*60),0)&lt;10,0,"")&amp;ROUND(((Close-INT(Close))*60),0)))</f>
        <v/>
      </c>
    </row>
    <row r="19" spans="2:17" ht="17" customHeight="1" x14ac:dyDescent="0.15">
      <c r="B19" s="71"/>
      <c r="C19" s="3" t="s">
        <v>11</v>
      </c>
      <c r="D19" s="23"/>
      <c r="E19" s="65"/>
      <c r="F19" s="66"/>
      <c r="G19" s="66"/>
      <c r="H19" s="67"/>
      <c r="I19" s="66"/>
      <c r="J19" s="66"/>
      <c r="K19" s="67"/>
      <c r="L19" t="str">
        <f t="shared" si="1"/>
        <v/>
      </c>
      <c r="M19" t="str">
        <f t="shared" si="0"/>
        <v/>
      </c>
      <c r="N19" s="5" t="str">
        <f>IF(ISBLANK(Distance),"",Open_time Control_1+(INT(Open)&amp;":"&amp;IF(ROUND(((Open-INT(Open))*60),0)&lt;10,0,"")&amp;ROUND(((Open-INT(Open))*60),0)))</f>
        <v/>
      </c>
      <c r="O19" s="5" t="str">
        <f>IF(ISBLANK(Distance),"",Open_time Control_1+(INT(Close)&amp;":"&amp;IF(ROUND(((Close-INT(Close))*60),0)&lt;10,0,"")&amp;ROUND(((Close-INT(Close))*60),0)))</f>
        <v/>
      </c>
      <c r="Q19" s="75"/>
    </row>
    <row r="20" spans="2:17" ht="17" customHeight="1" x14ac:dyDescent="0.15">
      <c r="B20" s="71"/>
      <c r="C20" s="3" t="s">
        <v>12</v>
      </c>
      <c r="D20" s="23"/>
      <c r="E20" s="65"/>
      <c r="F20" s="66"/>
      <c r="G20" s="66"/>
      <c r="H20" s="67"/>
      <c r="I20" s="66"/>
      <c r="J20" s="66"/>
      <c r="K20" s="67"/>
      <c r="L20" t="str">
        <f t="shared" si="1"/>
        <v/>
      </c>
      <c r="M20" t="str">
        <f t="shared" si="0"/>
        <v/>
      </c>
      <c r="N20" s="5" t="str">
        <f>IF(ISBLANK(Distance),"",Open_time Control_1+(INT(Open)&amp;":"&amp;IF(ROUND(((Open-INT(Open))*60),0)&lt;10,0,"")&amp;ROUND(((Open-INT(Open))*60),0)))</f>
        <v/>
      </c>
      <c r="O20" s="5" t="str">
        <f>IF(ISBLANK(Distance),"",Open_time Control_1+(INT(Close)&amp;":"&amp;IF(ROUND(((Close-INT(Close))*60),0)&lt;10,0,"")&amp;ROUND(((Close-INT(Close))*60),0)))</f>
        <v/>
      </c>
    </row>
    <row r="21" spans="2:17" ht="17" customHeight="1" x14ac:dyDescent="0.15">
      <c r="B21" s="71"/>
      <c r="C21" s="3" t="s">
        <v>13</v>
      </c>
      <c r="D21" s="23"/>
      <c r="E21" s="65"/>
      <c r="F21" s="66"/>
      <c r="G21" s="66"/>
      <c r="H21" s="67"/>
      <c r="I21" s="66"/>
      <c r="J21" s="66"/>
      <c r="K21" s="67"/>
      <c r="L21" t="str">
        <f t="shared" si="1"/>
        <v/>
      </c>
      <c r="M21" t="str">
        <f t="shared" si="0"/>
        <v/>
      </c>
      <c r="N21" s="5" t="str">
        <f>IF(ISBLANK(Distance),"",Open_time Control_1+(INT(Open)&amp;":"&amp;IF(ROUND(((Open-INT(Open))*60),0)&lt;10,0,"")&amp;ROUND(((Open-INT(Open))*60),0)))</f>
        <v/>
      </c>
      <c r="O21" s="5" t="str">
        <f>IF(ISBLANK(Distance),"",Open_time Control_1+(INT(Close)&amp;":"&amp;IF(ROUND(((Close-INT(Close))*60),0)&lt;10,0,"")&amp;ROUND(((Close-INT(Close))*60),0)))</f>
        <v/>
      </c>
    </row>
    <row r="22" spans="2:17" ht="17" customHeight="1" x14ac:dyDescent="0.15">
      <c r="B22" s="71"/>
      <c r="C22" s="3" t="s">
        <v>14</v>
      </c>
      <c r="D22" s="23"/>
      <c r="E22" s="65"/>
      <c r="F22" s="66"/>
      <c r="G22" s="66"/>
      <c r="H22" s="67"/>
      <c r="I22" s="66"/>
      <c r="J22" s="66"/>
      <c r="K22" s="67"/>
      <c r="L22" t="str">
        <f t="shared" si="1"/>
        <v/>
      </c>
      <c r="M22" t="str">
        <f t="shared" si="0"/>
        <v/>
      </c>
      <c r="N22" s="5" t="str">
        <f>IF(ISBLANK(Distance),"",Open_time Control_1+(INT(Open)&amp;":"&amp;IF(ROUND(((Open-INT(Open))*60),0)&lt;10,0,"")&amp;ROUND(((Open-INT(Open))*60),0)))</f>
        <v/>
      </c>
      <c r="O22" s="5" t="str">
        <f>IF(ISBLANK(Distance),"",Open_time Control_1+(INT(Close)&amp;":"&amp;IF(ROUND(((Close-INT(Close))*60),0)&lt;10,0,"")&amp;ROUND(((Close-INT(Close))*60),0)))</f>
        <v/>
      </c>
    </row>
    <row r="23" spans="2:17" ht="17" customHeight="1" x14ac:dyDescent="0.15">
      <c r="B23" s="71"/>
      <c r="C23" s="3" t="s">
        <v>15</v>
      </c>
      <c r="D23" s="23"/>
      <c r="E23" s="65"/>
      <c r="F23" s="66"/>
      <c r="G23" s="66"/>
      <c r="H23" s="67"/>
      <c r="I23" s="66"/>
      <c r="J23" s="66"/>
      <c r="K23" s="67"/>
      <c r="L23" t="str">
        <f t="shared" si="1"/>
        <v/>
      </c>
      <c r="M23" t="str">
        <f t="shared" si="0"/>
        <v/>
      </c>
      <c r="N23" s="5" t="str">
        <f>IF(ISBLANK(Distance),"",Open_time Control_1+(INT(Open)&amp;":"&amp;IF(ROUND(((Open-INT(Open))*60),0)&lt;10,0,"")&amp;ROUND(((Open-INT(Open))*60),0)))</f>
        <v/>
      </c>
      <c r="O23" s="5" t="str">
        <f>IF(ISBLANK(Distance),"",Open_time Control_1+(INT(Close)&amp;":"&amp;IF(ROUND(((Close-INT(Close))*60),0)&lt;10,0,"")&amp;ROUND(((Close-INT(Close))*60),0)))</f>
        <v/>
      </c>
    </row>
    <row r="24" spans="2:17" ht="17" customHeight="1" thickBot="1" x14ac:dyDescent="0.2">
      <c r="B24" s="71"/>
      <c r="C24" s="3" t="s">
        <v>16</v>
      </c>
      <c r="D24" s="47"/>
      <c r="E24" s="68"/>
      <c r="F24" s="69"/>
      <c r="G24" s="69"/>
      <c r="H24" s="70"/>
      <c r="I24" s="69"/>
      <c r="J24" s="69"/>
      <c r="K24" s="70"/>
      <c r="L24" t="str">
        <f t="shared" si="1"/>
        <v/>
      </c>
      <c r="M24" t="str">
        <f t="shared" si="0"/>
        <v/>
      </c>
      <c r="N24" s="5" t="str">
        <f>IF(ISBLANK(Distance),"",Open_time Control_1+(INT(Open)&amp;":"&amp;IF(ROUND(((Open-INT(Open))*60),0)&lt;10,0,"")&amp;ROUND(((Open-INT(Open))*60),0)))</f>
        <v/>
      </c>
      <c r="O24" s="5" t="str">
        <f>IF(ISBLANK(Distance),"",Open_time Control_1+(INT(Close)&amp;":"&amp;IF(ROUND(((Close-INT(Close))*60),0)&lt;10,0,"")&amp;ROUND(((Close-INT(Close))*60),0)))</f>
        <v/>
      </c>
    </row>
    <row r="25" spans="2:17" ht="7" customHeight="1" thickBot="1" x14ac:dyDescent="0.25">
      <c r="D25" s="55"/>
      <c r="E25" s="56"/>
      <c r="F25" s="57"/>
      <c r="G25" s="57"/>
      <c r="H25" s="57"/>
      <c r="I25" s="57"/>
      <c r="J25" s="57"/>
      <c r="K25" s="58"/>
      <c r="N25" s="5"/>
      <c r="O25" s="5"/>
    </row>
    <row r="26" spans="2:17" ht="14" thickBot="1" x14ac:dyDescent="0.2">
      <c r="D26" s="100" t="s">
        <v>77</v>
      </c>
      <c r="E26" s="101"/>
      <c r="F26" s="101"/>
      <c r="G26" s="101"/>
      <c r="H26" s="101"/>
      <c r="I26" s="109" t="s">
        <v>72</v>
      </c>
      <c r="J26" s="101"/>
      <c r="K26" s="102"/>
    </row>
    <row r="27" spans="2:17" ht="14" thickBot="1" x14ac:dyDescent="0.2">
      <c r="D27" s="6" t="s">
        <v>24</v>
      </c>
      <c r="E27" s="7" t="s">
        <v>25</v>
      </c>
      <c r="F27" s="53" t="s">
        <v>26</v>
      </c>
      <c r="G27" s="53" t="s">
        <v>27</v>
      </c>
      <c r="H27" s="54" t="s">
        <v>28</v>
      </c>
      <c r="I27" s="7" t="s">
        <v>60</v>
      </c>
      <c r="J27" s="7" t="s">
        <v>61</v>
      </c>
      <c r="K27" s="8" t="s">
        <v>62</v>
      </c>
      <c r="L27" t="s">
        <v>3</v>
      </c>
      <c r="M27" t="s">
        <v>4</v>
      </c>
      <c r="N27" t="s">
        <v>5</v>
      </c>
      <c r="O27" t="s">
        <v>6</v>
      </c>
    </row>
    <row r="28" spans="2:17" ht="17" customHeight="1" x14ac:dyDescent="0.15">
      <c r="D28" s="23"/>
      <c r="E28" s="65"/>
      <c r="F28" s="66"/>
      <c r="G28" s="66"/>
      <c r="H28" s="67"/>
      <c r="I28" s="66"/>
      <c r="J28" s="66"/>
      <c r="K28" s="67"/>
      <c r="L28" t="str">
        <f>IF(ISBLANK(D28),"",IF(D28&gt;1000,(D28-1000)/26+33.0847,(IF(D28&gt;600,(D28-600)/28+18.799,(IF(D28&gt;400,(D28-400)/30+12.1324,(IF(D28&gt;200,(D28-200)/32+5.8824,D28/34))))))))</f>
        <v/>
      </c>
      <c r="M28" t="str">
        <f t="shared" ref="M28:M37" si="2">IF(ISBLANK(D28),"",IF((D28=0),1,IF(D28&gt;=brevet,IF(brevet&gt;1200,(brevet-1200)*75/1000+90,Max_time),IF(D28&gt;1200,(D28-1200)*75/1000+90,IF(D28&gt;1000,(D28-1000)/(1000/75)+75,IF(D28&gt;600,(D28-600)/(400/35)+40,IF(D28&lt;=60,D28/20+1,D28/15)))))))</f>
        <v/>
      </c>
      <c r="N28" s="5" t="str">
        <f>IF(ISBLANK(D28),"",Open_time Control_1+(INT(L28)&amp;":"&amp;IF(ROUND(((L28-INT(L28))*60),0)&lt;10,0,"")&amp;ROUND(((L28-INT(L28))*60),0)))</f>
        <v/>
      </c>
      <c r="O28" s="5" t="str">
        <f>IF(ISBLANK(D28),"",Open_time Control_1+(INT(M28)&amp;":"&amp;IF(ROUND(((M28-INT(M28))*60),0)&lt;10,0,"")&amp;ROUND(((M28-INT(M28))*60),0)))</f>
        <v/>
      </c>
    </row>
    <row r="29" spans="2:17" ht="17" customHeight="1" x14ac:dyDescent="0.15">
      <c r="D29" s="23"/>
      <c r="E29" s="65"/>
      <c r="F29" s="66"/>
      <c r="G29" s="66"/>
      <c r="H29" s="67"/>
      <c r="I29" s="66"/>
      <c r="J29" s="66"/>
      <c r="K29" s="67"/>
      <c r="L29" t="str">
        <f t="shared" ref="L29:L37" si="3">IF(ISBLANK(D29),"",IF(D29&gt;1000,(D29-1000)/26+33.0847,(IF(D29&gt;600,(D29-600)/28+18.799,(IF(D29&gt;400,(D29-400)/30+12.1324,(IF(D29&gt;200,(D29-200)/32+5.8824,D29/34))))))))</f>
        <v/>
      </c>
      <c r="M29" t="str">
        <f t="shared" si="2"/>
        <v/>
      </c>
      <c r="N29" s="5" t="str">
        <f>IF(ISBLANK(D29),"",Open_time Control_1+(INT(L29)&amp;":"&amp;IF(ROUND(((L29-INT(L29))*60),0)&lt;10,0,"")&amp;ROUND(((L29-INT(L29))*60),0)))</f>
        <v/>
      </c>
      <c r="O29" s="5" t="str">
        <f>IF(ISBLANK(D29),"",Open_time Control_1+(INT(M29)&amp;":"&amp;IF(ROUND(((M29-INT(M29))*60),0)&lt;10,0,"")&amp;ROUND(((M29-INT(M29))*60),0)))</f>
        <v/>
      </c>
    </row>
    <row r="30" spans="2:17" ht="17" customHeight="1" x14ac:dyDescent="0.15">
      <c r="D30" s="23"/>
      <c r="E30" s="65"/>
      <c r="F30" s="66"/>
      <c r="G30" s="66"/>
      <c r="H30" s="67"/>
      <c r="I30" s="66"/>
      <c r="J30" s="66"/>
      <c r="K30" s="67"/>
      <c r="L30" t="str">
        <f t="shared" si="3"/>
        <v/>
      </c>
      <c r="M30" t="str">
        <f t="shared" si="2"/>
        <v/>
      </c>
      <c r="N30" s="5" t="str">
        <f>IF(ISBLANK(D30),"",Open_time Control_1+(INT(L30)&amp;":"&amp;IF(ROUND(((L30-INT(L30))*60),0)&lt;10,0,"")&amp;ROUND(((L30-INT(L30))*60),0)))</f>
        <v/>
      </c>
      <c r="O30" s="5" t="str">
        <f>IF(ISBLANK(D30),"",Open_time Control_1+(INT(M30)&amp;":"&amp;IF(ROUND(((M30-INT(M30))*60),0)&lt;10,0,"")&amp;ROUND(((M30-INT(M30))*60),0)))</f>
        <v/>
      </c>
    </row>
    <row r="31" spans="2:17" ht="17" customHeight="1" x14ac:dyDescent="0.15">
      <c r="D31" s="23"/>
      <c r="E31" s="65"/>
      <c r="F31" s="66"/>
      <c r="G31" s="66"/>
      <c r="H31" s="67"/>
      <c r="I31" s="66"/>
      <c r="J31" s="66"/>
      <c r="K31" s="67"/>
      <c r="L31" t="str">
        <f t="shared" si="3"/>
        <v/>
      </c>
      <c r="M31" t="str">
        <f t="shared" si="2"/>
        <v/>
      </c>
      <c r="N31" s="5" t="str">
        <f>IF(ISBLANK(D31),"",Open_time Control_1+(INT(L31)&amp;":"&amp;IF(ROUND(((L31-INT(L31))*60),0)&lt;10,0,"")&amp;ROUND(((L31-INT(L31))*60),0)))</f>
        <v/>
      </c>
      <c r="O31" s="5" t="str">
        <f>IF(ISBLANK(D31),"",Open_time Control_1+(INT(M31)&amp;":"&amp;IF(ROUND(((M31-INT(M31))*60),0)&lt;10,0,"")&amp;ROUND(((M31-INT(M31))*60),0)))</f>
        <v/>
      </c>
    </row>
    <row r="32" spans="2:17" ht="17" customHeight="1" x14ac:dyDescent="0.15">
      <c r="D32" s="23"/>
      <c r="E32" s="65"/>
      <c r="F32" s="66"/>
      <c r="G32" s="66"/>
      <c r="H32" s="67"/>
      <c r="I32" s="66"/>
      <c r="J32" s="66"/>
      <c r="K32" s="67"/>
      <c r="L32" t="str">
        <f t="shared" si="3"/>
        <v/>
      </c>
      <c r="M32" t="str">
        <f t="shared" si="2"/>
        <v/>
      </c>
      <c r="N32" s="5" t="str">
        <f>IF(ISBLANK(D32),"",Open_time Control_1+(INT(L32)&amp;":"&amp;IF(ROUND(((L32-INT(L32))*60),0)&lt;10,0,"")&amp;ROUND(((L32-INT(L32))*60),0)))</f>
        <v/>
      </c>
      <c r="O32" s="5" t="str">
        <f>IF(ISBLANK(D32),"",Open_time Control_1+(INT(M32)&amp;":"&amp;IF(ROUND(((M32-INT(M32))*60),0)&lt;10,0,"")&amp;ROUND(((M32-INT(M32))*60),0)))</f>
        <v/>
      </c>
    </row>
    <row r="33" spans="4:15" ht="17" customHeight="1" x14ac:dyDescent="0.15">
      <c r="D33" s="23"/>
      <c r="E33" s="65"/>
      <c r="F33" s="66"/>
      <c r="G33" s="66"/>
      <c r="H33" s="67"/>
      <c r="I33" s="66"/>
      <c r="J33" s="66"/>
      <c r="K33" s="67"/>
      <c r="L33" t="str">
        <f t="shared" si="3"/>
        <v/>
      </c>
      <c r="M33" t="str">
        <f t="shared" si="2"/>
        <v/>
      </c>
      <c r="N33" s="5" t="str">
        <f>IF(ISBLANK(D33),"",Open_time Control_1+(INT(L33)&amp;":"&amp;IF(ROUND(((L33-INT(L33))*60),0)&lt;10,0,"")&amp;ROUND(((L33-INT(L33))*60),0)))</f>
        <v/>
      </c>
      <c r="O33" s="5" t="str">
        <f>IF(ISBLANK(D33),"",Open_time Control_1+(INT(M33)&amp;":"&amp;IF(ROUND(((M33-INT(M33))*60),0)&lt;10,0,"")&amp;ROUND(((M33-INT(M33))*60),0)))</f>
        <v/>
      </c>
    </row>
    <row r="34" spans="4:15" ht="17" customHeight="1" x14ac:dyDescent="0.15">
      <c r="D34" s="23"/>
      <c r="E34" s="65"/>
      <c r="F34" s="66"/>
      <c r="G34" s="66"/>
      <c r="H34" s="67"/>
      <c r="I34" s="66"/>
      <c r="J34" s="66"/>
      <c r="K34" s="67"/>
      <c r="L34" t="str">
        <f t="shared" si="3"/>
        <v/>
      </c>
      <c r="M34" t="str">
        <f t="shared" si="2"/>
        <v/>
      </c>
      <c r="N34" s="5" t="str">
        <f>IF(ISBLANK(D34),"",Open_time Control_1+(INT(L34)&amp;":"&amp;IF(ROUND(((L34-INT(L34))*60),0)&lt;10,0,"")&amp;ROUND(((L34-INT(L34))*60),0)))</f>
        <v/>
      </c>
      <c r="O34" s="5" t="str">
        <f>IF(ISBLANK(D34),"",Open_time Control_1+(INT(M34)&amp;":"&amp;IF(ROUND(((M34-INT(M34))*60),0)&lt;10,0,"")&amp;ROUND(((M34-INT(M34))*60),0)))</f>
        <v/>
      </c>
    </row>
    <row r="35" spans="4:15" ht="17" customHeight="1" x14ac:dyDescent="0.15">
      <c r="D35" s="23"/>
      <c r="E35" s="65"/>
      <c r="F35" s="66"/>
      <c r="G35" s="66"/>
      <c r="H35" s="67"/>
      <c r="I35" s="66"/>
      <c r="J35" s="66"/>
      <c r="K35" s="67"/>
      <c r="L35" t="str">
        <f t="shared" si="3"/>
        <v/>
      </c>
      <c r="M35" t="str">
        <f t="shared" si="2"/>
        <v/>
      </c>
      <c r="N35" s="5" t="str">
        <f>IF(ISBLANK(D35),"",Open_time Control_1+(INT(L35)&amp;":"&amp;IF(ROUND(((L35-INT(L35))*60),0)&lt;10,0,"")&amp;ROUND(((L35-INT(L35))*60),0)))</f>
        <v/>
      </c>
      <c r="O35" s="5" t="str">
        <f>IF(ISBLANK(D35),"",Open_time Control_1+(INT(M35)&amp;":"&amp;IF(ROUND(((M35-INT(M35))*60),0)&lt;10,0,"")&amp;ROUND(((M35-INT(M35))*60),0)))</f>
        <v/>
      </c>
    </row>
    <row r="36" spans="4:15" ht="17" customHeight="1" x14ac:dyDescent="0.15">
      <c r="D36" s="23"/>
      <c r="E36" s="65"/>
      <c r="F36" s="66"/>
      <c r="G36" s="66"/>
      <c r="H36" s="67"/>
      <c r="I36" s="66"/>
      <c r="J36" s="66"/>
      <c r="K36" s="67"/>
      <c r="L36" t="str">
        <f t="shared" si="3"/>
        <v/>
      </c>
      <c r="M36" t="str">
        <f t="shared" si="2"/>
        <v/>
      </c>
      <c r="N36" s="5" t="str">
        <f>IF(ISBLANK(D36),"",Open_time Control_1+(INT(L36)&amp;":"&amp;IF(ROUND(((L36-INT(L36))*60),0)&lt;10,0,"")&amp;ROUND(((L36-INT(L36))*60),0)))</f>
        <v/>
      </c>
      <c r="O36" s="5" t="str">
        <f>IF(ISBLANK(D36),"",Open_time Control_1+(INT(M36)&amp;":"&amp;IF(ROUND(((M36-INT(M36))*60),0)&lt;10,0,"")&amp;ROUND(((M36-INT(M36))*60),0)))</f>
        <v/>
      </c>
    </row>
    <row r="37" spans="4:15" ht="17" customHeight="1" thickBot="1" x14ac:dyDescent="0.2">
      <c r="D37" s="47"/>
      <c r="E37" s="68"/>
      <c r="F37" s="69"/>
      <c r="G37" s="69"/>
      <c r="H37" s="70"/>
      <c r="I37" s="69"/>
      <c r="J37" s="69"/>
      <c r="K37" s="70"/>
      <c r="L37" t="str">
        <f t="shared" si="3"/>
        <v/>
      </c>
      <c r="M37" t="str">
        <f t="shared" si="2"/>
        <v/>
      </c>
      <c r="N37" s="5" t="str">
        <f>IF(ISBLANK(D37),"",Open_time Control_1+(INT(L37)&amp;":"&amp;IF(ROUND(((L37-INT(L37))*60),0)&lt;10,0,"")&amp;ROUND(((L37-INT(L37))*60),0)))</f>
        <v/>
      </c>
      <c r="O37" s="5" t="str">
        <f>IF(ISBLANK(D37),"",Open_time Control_1+(INT(M37)&amp;":"&amp;IF(ROUND(((M37-INT(M37))*60),0)&lt;10,0,"")&amp;ROUND(((M37-INT(M37))*60),0)))</f>
        <v/>
      </c>
    </row>
    <row r="38" spans="4:15" ht="7" customHeight="1" thickBot="1" x14ac:dyDescent="0.25">
      <c r="D38" s="55"/>
      <c r="E38" s="56"/>
      <c r="F38" s="57"/>
      <c r="G38" s="57"/>
      <c r="H38" s="57"/>
      <c r="I38" s="57"/>
      <c r="J38" s="57"/>
      <c r="K38" s="58"/>
      <c r="N38" s="5"/>
      <c r="O38" s="5"/>
    </row>
    <row r="39" spans="4:15" ht="14" thickBot="1" x14ac:dyDescent="0.2">
      <c r="D39" s="100" t="s">
        <v>79</v>
      </c>
      <c r="E39" s="101"/>
      <c r="F39" s="101"/>
      <c r="G39" s="101"/>
      <c r="H39" s="101"/>
      <c r="I39" s="100" t="s">
        <v>78</v>
      </c>
      <c r="J39" s="101"/>
      <c r="K39" s="102"/>
    </row>
    <row r="40" spans="4:15" ht="14" thickBot="1" x14ac:dyDescent="0.2">
      <c r="D40" s="6" t="s">
        <v>24</v>
      </c>
      <c r="E40" s="7" t="s">
        <v>25</v>
      </c>
      <c r="F40" s="53" t="s">
        <v>26</v>
      </c>
      <c r="G40" s="53" t="s">
        <v>27</v>
      </c>
      <c r="H40" s="76" t="s">
        <v>28</v>
      </c>
      <c r="I40" s="7" t="s">
        <v>60</v>
      </c>
      <c r="J40" s="7" t="s">
        <v>61</v>
      </c>
      <c r="K40" s="8" t="s">
        <v>62</v>
      </c>
      <c r="L40" t="s">
        <v>3</v>
      </c>
      <c r="M40" t="s">
        <v>4</v>
      </c>
      <c r="N40" t="s">
        <v>5</v>
      </c>
      <c r="O40" t="s">
        <v>6</v>
      </c>
    </row>
    <row r="41" spans="4:15" ht="17" customHeight="1" x14ac:dyDescent="0.15">
      <c r="D41" s="23"/>
      <c r="E41" s="65"/>
      <c r="F41" s="66"/>
      <c r="G41" s="66"/>
      <c r="H41" s="67"/>
      <c r="I41" s="66"/>
      <c r="J41" s="66"/>
      <c r="K41" s="67"/>
      <c r="L41" t="str">
        <f>IF(ISBLANK(D41),"",IF(D41&gt;1000,(D41-1000)/26+33.0847,(IF(D41&gt;600,(D41-600)/28+18.799,(IF(D41&gt;400,(D41-400)/30+12.1324,(IF(D41&gt;200,(D41-200)/32+5.8824,D41/34))))))))</f>
        <v/>
      </c>
      <c r="M41" t="str">
        <f t="shared" ref="M41:M50" si="4">IF(ISBLANK(D41),"",IF((D41=0),1,IF(D41&gt;=brevet,IF(brevet&gt;1200,(brevet-1200)*75/1000+90,Max_time),IF(D41&gt;1200,(D41-1200)*75/1000+90,IF(D41&gt;1000,(D41-1000)/(1000/75)+75,IF(D41&gt;600,(D41-600)/(400/35)+40,IF(D41&lt;=60,D41/20+1,D41/15)))))))</f>
        <v/>
      </c>
      <c r="N41" s="5" t="str">
        <f>IF(ISBLANK(D41),"",Open_time Control_1+(INT(L41)&amp;":"&amp;IF(ROUND(((L41-INT(L41))*60),0)&lt;10,0,"")&amp;ROUND(((L41-INT(L41))*60),0)))</f>
        <v/>
      </c>
      <c r="O41" s="5" t="str">
        <f>IF(ISBLANK(D41),"",Open_time Control_1+(INT(M41)&amp;":"&amp;IF(ROUND(((M41-INT(M41))*60),0)&lt;10,0,"")&amp;ROUND(((M41-INT(M41))*60),0)))</f>
        <v/>
      </c>
    </row>
    <row r="42" spans="4:15" ht="17" customHeight="1" x14ac:dyDescent="0.15">
      <c r="D42" s="23"/>
      <c r="E42" s="65"/>
      <c r="F42" s="66"/>
      <c r="G42" s="66"/>
      <c r="H42" s="67"/>
      <c r="I42" s="66"/>
      <c r="J42" s="66"/>
      <c r="K42" s="67"/>
      <c r="L42" t="str">
        <f t="shared" ref="L42:L50" si="5">IF(ISBLANK(D42),"",IF(D42&gt;1000,(D42-1000)/26+33.0847,(IF(D42&gt;600,(D42-600)/28+18.799,(IF(D42&gt;400,(D42-400)/30+12.1324,(IF(D42&gt;200,(D42-200)/32+5.8824,D42/34))))))))</f>
        <v/>
      </c>
      <c r="M42" t="str">
        <f t="shared" si="4"/>
        <v/>
      </c>
      <c r="N42" s="5" t="str">
        <f>IF(ISBLANK(D42),"",Open_time Control_1+(INT(L42)&amp;":"&amp;IF(ROUND(((L42-INT(L42))*60),0)&lt;10,0,"")&amp;ROUND(((L42-INT(L42))*60),0)))</f>
        <v/>
      </c>
      <c r="O42" s="5" t="str">
        <f>IF(ISBLANK(D42),"",Open_time Control_1+(INT(M42)&amp;":"&amp;IF(ROUND(((M42-INT(M42))*60),0)&lt;10,0,"")&amp;ROUND(((M42-INT(M42))*60),0)))</f>
        <v/>
      </c>
    </row>
    <row r="43" spans="4:15" ht="17" customHeight="1" x14ac:dyDescent="0.15">
      <c r="D43" s="23"/>
      <c r="E43" s="65"/>
      <c r="F43" s="66"/>
      <c r="G43" s="66"/>
      <c r="H43" s="67"/>
      <c r="I43" s="66"/>
      <c r="J43" s="66"/>
      <c r="K43" s="67"/>
      <c r="L43" t="str">
        <f t="shared" si="5"/>
        <v/>
      </c>
      <c r="M43" t="str">
        <f t="shared" si="4"/>
        <v/>
      </c>
      <c r="N43" s="5" t="str">
        <f>IF(ISBLANK(D43),"",Open_time Control_1+(INT(L43)&amp;":"&amp;IF(ROUND(((L43-INT(L43))*60),0)&lt;10,0,"")&amp;ROUND(((L43-INT(L43))*60),0)))</f>
        <v/>
      </c>
      <c r="O43" s="5" t="str">
        <f>IF(ISBLANK(D43),"",Open_time Control_1+(INT(M43)&amp;":"&amp;IF(ROUND(((M43-INT(M43))*60),0)&lt;10,0,"")&amp;ROUND(((M43-INT(M43))*60),0)))</f>
        <v/>
      </c>
    </row>
    <row r="44" spans="4:15" ht="17" customHeight="1" x14ac:dyDescent="0.15">
      <c r="D44" s="23"/>
      <c r="E44" s="65"/>
      <c r="F44" s="66"/>
      <c r="G44" s="66"/>
      <c r="H44" s="67"/>
      <c r="I44" s="66"/>
      <c r="J44" s="66"/>
      <c r="K44" s="67"/>
      <c r="L44" t="str">
        <f t="shared" si="5"/>
        <v/>
      </c>
      <c r="M44" t="str">
        <f t="shared" si="4"/>
        <v/>
      </c>
      <c r="N44" s="5" t="str">
        <f>IF(ISBLANK(D44),"",Open_time Control_1+(INT(L44)&amp;":"&amp;IF(ROUND(((L44-INT(L44))*60),0)&lt;10,0,"")&amp;ROUND(((L44-INT(L44))*60),0)))</f>
        <v/>
      </c>
      <c r="O44" s="5" t="str">
        <f>IF(ISBLANK(D44),"",Open_time Control_1+(INT(M44)&amp;":"&amp;IF(ROUND(((M44-INT(M44))*60),0)&lt;10,0,"")&amp;ROUND(((M44-INT(M44))*60),0)))</f>
        <v/>
      </c>
    </row>
    <row r="45" spans="4:15" ht="17" customHeight="1" x14ac:dyDescent="0.15">
      <c r="D45" s="23"/>
      <c r="E45" s="65"/>
      <c r="F45" s="66"/>
      <c r="G45" s="66"/>
      <c r="H45" s="67"/>
      <c r="I45" s="66"/>
      <c r="J45" s="66"/>
      <c r="K45" s="67"/>
      <c r="L45" t="str">
        <f t="shared" si="5"/>
        <v/>
      </c>
      <c r="M45" t="str">
        <f t="shared" si="4"/>
        <v/>
      </c>
      <c r="N45" s="5" t="str">
        <f>IF(ISBLANK(D45),"",Open_time Control_1+(INT(L45)&amp;":"&amp;IF(ROUND(((L45-INT(L45))*60),0)&lt;10,0,"")&amp;ROUND(((L45-INT(L45))*60),0)))</f>
        <v/>
      </c>
      <c r="O45" s="5" t="str">
        <f>IF(ISBLANK(D45),"",Open_time Control_1+(INT(M45)&amp;":"&amp;IF(ROUND(((M45-INT(M45))*60),0)&lt;10,0,"")&amp;ROUND(((M45-INT(M45))*60),0)))</f>
        <v/>
      </c>
    </row>
    <row r="46" spans="4:15" ht="17" customHeight="1" x14ac:dyDescent="0.15">
      <c r="D46" s="23"/>
      <c r="E46" s="65"/>
      <c r="F46" s="66"/>
      <c r="G46" s="66"/>
      <c r="H46" s="67"/>
      <c r="I46" s="66"/>
      <c r="J46" s="66"/>
      <c r="K46" s="67"/>
      <c r="L46" t="str">
        <f t="shared" si="5"/>
        <v/>
      </c>
      <c r="M46" t="str">
        <f t="shared" si="4"/>
        <v/>
      </c>
      <c r="N46" s="5" t="str">
        <f>IF(ISBLANK(D46),"",Open_time Control_1+(INT(L46)&amp;":"&amp;IF(ROUND(((L46-INT(L46))*60),0)&lt;10,0,"")&amp;ROUND(((L46-INT(L46))*60),0)))</f>
        <v/>
      </c>
      <c r="O46" s="5" t="str">
        <f>IF(ISBLANK(D46),"",Open_time Control_1+(INT(M46)&amp;":"&amp;IF(ROUND(((M46-INT(M46))*60),0)&lt;10,0,"")&amp;ROUND(((M46-INT(M46))*60),0)))</f>
        <v/>
      </c>
    </row>
    <row r="47" spans="4:15" ht="17" customHeight="1" x14ac:dyDescent="0.15">
      <c r="D47" s="23"/>
      <c r="E47" s="65"/>
      <c r="F47" s="66"/>
      <c r="G47" s="66"/>
      <c r="H47" s="67"/>
      <c r="I47" s="66"/>
      <c r="J47" s="66"/>
      <c r="K47" s="67"/>
      <c r="L47" t="str">
        <f t="shared" si="5"/>
        <v/>
      </c>
      <c r="M47" t="str">
        <f t="shared" si="4"/>
        <v/>
      </c>
      <c r="N47" s="5" t="str">
        <f>IF(ISBLANK(D47),"",Open_time Control_1+(INT(L47)&amp;":"&amp;IF(ROUND(((L47-INT(L47))*60),0)&lt;10,0,"")&amp;ROUND(((L47-INT(L47))*60),0)))</f>
        <v/>
      </c>
      <c r="O47" s="5" t="str">
        <f>IF(ISBLANK(D47),"",Open_time Control_1+(INT(M47)&amp;":"&amp;IF(ROUND(((M47-INT(M47))*60),0)&lt;10,0,"")&amp;ROUND(((M47-INT(M47))*60),0)))</f>
        <v/>
      </c>
    </row>
    <row r="48" spans="4:15" ht="17" customHeight="1" x14ac:dyDescent="0.15">
      <c r="D48" s="23"/>
      <c r="E48" s="65"/>
      <c r="F48" s="66"/>
      <c r="G48" s="66"/>
      <c r="H48" s="67"/>
      <c r="I48" s="66"/>
      <c r="J48" s="66"/>
      <c r="K48" s="67"/>
      <c r="L48" t="str">
        <f t="shared" si="5"/>
        <v/>
      </c>
      <c r="M48" t="str">
        <f t="shared" si="4"/>
        <v/>
      </c>
      <c r="N48" s="5" t="str">
        <f>IF(ISBLANK(D48),"",Open_time Control_1+(INT(L48)&amp;":"&amp;IF(ROUND(((L48-INT(L48))*60),0)&lt;10,0,"")&amp;ROUND(((L48-INT(L48))*60),0)))</f>
        <v/>
      </c>
      <c r="O48" s="5" t="str">
        <f>IF(ISBLANK(D48),"",Open_time Control_1+(INT(M48)&amp;":"&amp;IF(ROUND(((M48-INT(M48))*60),0)&lt;10,0,"")&amp;ROUND(((M48-INT(M48))*60),0)))</f>
        <v/>
      </c>
    </row>
    <row r="49" spans="4:15" ht="17" customHeight="1" x14ac:dyDescent="0.15">
      <c r="D49" s="23"/>
      <c r="E49" s="65"/>
      <c r="F49" s="66"/>
      <c r="G49" s="66"/>
      <c r="H49" s="67"/>
      <c r="I49" s="66"/>
      <c r="J49" s="66"/>
      <c r="K49" s="67"/>
      <c r="L49" t="str">
        <f t="shared" si="5"/>
        <v/>
      </c>
      <c r="M49" t="str">
        <f t="shared" si="4"/>
        <v/>
      </c>
      <c r="N49" s="5" t="str">
        <f>IF(ISBLANK(D49),"",Open_time Control_1+(INT(L49)&amp;":"&amp;IF(ROUND(((L49-INT(L49))*60),0)&lt;10,0,"")&amp;ROUND(((L49-INT(L49))*60),0)))</f>
        <v/>
      </c>
      <c r="O49" s="5" t="str">
        <f>IF(ISBLANK(D49),"",Open_time Control_1+(INT(M49)&amp;":"&amp;IF(ROUND(((M49-INT(M49))*60),0)&lt;10,0,"")&amp;ROUND(((M49-INT(M49))*60),0)))</f>
        <v/>
      </c>
    </row>
    <row r="50" spans="4:15" ht="17" customHeight="1" thickBot="1" x14ac:dyDescent="0.2">
      <c r="D50" s="47"/>
      <c r="E50" s="68"/>
      <c r="F50" s="69"/>
      <c r="G50" s="69"/>
      <c r="H50" s="70"/>
      <c r="I50" s="69"/>
      <c r="J50" s="69"/>
      <c r="K50" s="70"/>
      <c r="L50" t="str">
        <f t="shared" si="5"/>
        <v/>
      </c>
      <c r="M50" t="str">
        <f t="shared" si="4"/>
        <v/>
      </c>
      <c r="N50" s="5" t="str">
        <f>IF(ISBLANK(D50),"",Open_time Control_1+(INT(L50)&amp;":"&amp;IF(ROUND(((L50-INT(L50))*60),0)&lt;10,0,"")&amp;ROUND(((L50-INT(L50))*60),0)))</f>
        <v/>
      </c>
      <c r="O50" s="5" t="str">
        <f>IF(ISBLANK(D50),"",Open_time Control_1+(INT(M50)&amp;":"&amp;IF(ROUND(((M50-INT(M50))*60),0)&lt;10,0,"")&amp;ROUND(((M50-INT(M50))*60),0)))</f>
        <v/>
      </c>
    </row>
    <row r="51" spans="4:15" ht="7" customHeight="1" thickBot="1" x14ac:dyDescent="0.25">
      <c r="D51" s="55"/>
      <c r="E51" s="56"/>
      <c r="F51" s="57"/>
      <c r="G51" s="57"/>
      <c r="H51" s="57"/>
      <c r="I51" s="57"/>
      <c r="J51" s="57"/>
      <c r="K51" s="58"/>
      <c r="N51" s="5"/>
      <c r="O51" s="5"/>
    </row>
    <row r="52" spans="4:15" ht="14" thickBot="1" x14ac:dyDescent="0.2">
      <c r="D52" s="100" t="s">
        <v>86</v>
      </c>
      <c r="E52" s="101"/>
      <c r="F52" s="101"/>
      <c r="G52" s="101"/>
      <c r="H52" s="101"/>
      <c r="I52" s="100" t="s">
        <v>87</v>
      </c>
      <c r="J52" s="101"/>
      <c r="K52" s="102"/>
    </row>
    <row r="53" spans="4:15" ht="14" thickBot="1" x14ac:dyDescent="0.2">
      <c r="D53" s="6" t="s">
        <v>24</v>
      </c>
      <c r="E53" s="7" t="s">
        <v>25</v>
      </c>
      <c r="F53" s="53" t="s">
        <v>26</v>
      </c>
      <c r="G53" s="53" t="s">
        <v>27</v>
      </c>
      <c r="H53" s="76" t="s">
        <v>28</v>
      </c>
      <c r="I53" s="7" t="s">
        <v>60</v>
      </c>
      <c r="J53" s="7" t="s">
        <v>61</v>
      </c>
      <c r="K53" s="8" t="s">
        <v>62</v>
      </c>
      <c r="L53" t="s">
        <v>3</v>
      </c>
      <c r="M53" t="s">
        <v>4</v>
      </c>
      <c r="N53" t="s">
        <v>5</v>
      </c>
      <c r="O53" t="s">
        <v>6</v>
      </c>
    </row>
    <row r="54" spans="4:15" ht="17" customHeight="1" x14ac:dyDescent="0.15">
      <c r="D54" s="23"/>
      <c r="E54" s="65"/>
      <c r="F54" s="66"/>
      <c r="G54" s="66"/>
      <c r="H54" s="67"/>
      <c r="I54" s="66"/>
      <c r="J54" s="66"/>
      <c r="K54" s="67"/>
      <c r="L54" t="str">
        <f>IF(ISBLANK(D54),"",IF(D54&gt;1000,(D54-1000)/26+33.0847,(IF(D54&gt;600,(D54-600)/28+18.799,(IF(D54&gt;400,(D54-400)/30+12.1324,(IF(D54&gt;200,(D54-200)/32+5.8824,D54/34))))))))</f>
        <v/>
      </c>
      <c r="M54" t="str">
        <f t="shared" ref="M54:M63" si="6">IF(ISBLANK(D54),"",IF((D54=0),1,IF(D54&gt;=brevet,IF(brevet&gt;1200,(brevet-1200)*75/1000+90,Max_time),IF(D54&gt;1200,(D54-1200)*75/1000+90,IF(D54&gt;1000,(D54-1000)/(1000/75)+75,IF(D54&gt;600,(D54-600)/(400/35)+40,IF(D54&lt;=60,D54/20+1,D54/15)))))))</f>
        <v/>
      </c>
      <c r="N54" s="5" t="str">
        <f>IF(ISBLANK(D54),"",Open_time Control_1+(INT(L54)&amp;":"&amp;IF(ROUND(((L54-INT(L54))*60),0)&lt;10,0,"")&amp;ROUND(((L54-INT(L54))*60),0)))</f>
        <v/>
      </c>
      <c r="O54" s="5" t="str">
        <f>IF(ISBLANK(D54),"",Open_time Control_1+(INT(M54)&amp;":"&amp;IF(ROUND(((M54-INT(M54))*60),0)&lt;10,0,"")&amp;ROUND(((M54-INT(M54))*60),0)))</f>
        <v/>
      </c>
    </row>
    <row r="55" spans="4:15" ht="17" customHeight="1" x14ac:dyDescent="0.15">
      <c r="D55" s="23"/>
      <c r="E55" s="65"/>
      <c r="F55" s="66"/>
      <c r="G55" s="66"/>
      <c r="H55" s="67"/>
      <c r="I55" s="66"/>
      <c r="J55" s="66"/>
      <c r="K55" s="67"/>
      <c r="L55" t="str">
        <f t="shared" ref="L55:L63" si="7">IF(ISBLANK(D55),"",IF(D55&gt;1000,(D55-1000)/26+33.0847,(IF(D55&gt;600,(D55-600)/28+18.799,(IF(D55&gt;400,(D55-400)/30+12.1324,(IF(D55&gt;200,(D55-200)/32+5.8824,D55/34))))))))</f>
        <v/>
      </c>
      <c r="M55" t="str">
        <f t="shared" si="6"/>
        <v/>
      </c>
      <c r="N55" s="5" t="str">
        <f>IF(ISBLANK(D55),"",Open_time Control_1+(INT(L55)&amp;":"&amp;IF(ROUND(((L55-INT(L55))*60),0)&lt;10,0,"")&amp;ROUND(((L55-INT(L55))*60),0)))</f>
        <v/>
      </c>
      <c r="O55" s="5" t="str">
        <f>IF(ISBLANK(D55),"",Open_time Control_1+(INT(M55)&amp;":"&amp;IF(ROUND(((M55-INT(M55))*60),0)&lt;10,0,"")&amp;ROUND(((M55-INT(M55))*60),0)))</f>
        <v/>
      </c>
    </row>
    <row r="56" spans="4:15" ht="17" customHeight="1" x14ac:dyDescent="0.15">
      <c r="D56" s="23"/>
      <c r="E56" s="65"/>
      <c r="F56" s="66"/>
      <c r="G56" s="66"/>
      <c r="H56" s="67"/>
      <c r="I56" s="66"/>
      <c r="J56" s="66"/>
      <c r="K56" s="67"/>
      <c r="L56" t="str">
        <f t="shared" si="7"/>
        <v/>
      </c>
      <c r="M56" t="str">
        <f t="shared" si="6"/>
        <v/>
      </c>
      <c r="N56" s="5" t="str">
        <f>IF(ISBLANK(D56),"",Open_time Control_1+(INT(L56)&amp;":"&amp;IF(ROUND(((L56-INT(L56))*60),0)&lt;10,0,"")&amp;ROUND(((L56-INT(L56))*60),0)))</f>
        <v/>
      </c>
      <c r="O56" s="5" t="str">
        <f>IF(ISBLANK(D56),"",Open_time Control_1+(INT(M56)&amp;":"&amp;IF(ROUND(((M56-INT(M56))*60),0)&lt;10,0,"")&amp;ROUND(((M56-INT(M56))*60),0)))</f>
        <v/>
      </c>
    </row>
    <row r="57" spans="4:15" ht="17" customHeight="1" x14ac:dyDescent="0.15">
      <c r="D57" s="23"/>
      <c r="E57" s="65"/>
      <c r="F57" s="66"/>
      <c r="G57" s="66"/>
      <c r="H57" s="67"/>
      <c r="I57" s="66"/>
      <c r="J57" s="66"/>
      <c r="K57" s="67"/>
      <c r="L57" t="str">
        <f t="shared" si="7"/>
        <v/>
      </c>
      <c r="M57" t="str">
        <f t="shared" si="6"/>
        <v/>
      </c>
      <c r="N57" s="5" t="str">
        <f>IF(ISBLANK(D57),"",Open_time Control_1+(INT(L57)&amp;":"&amp;IF(ROUND(((L57-INT(L57))*60),0)&lt;10,0,"")&amp;ROUND(((L57-INT(L57))*60),0)))</f>
        <v/>
      </c>
      <c r="O57" s="5" t="str">
        <f>IF(ISBLANK(D57),"",Open_time Control_1+(INT(M57)&amp;":"&amp;IF(ROUND(((M57-INT(M57))*60),0)&lt;10,0,"")&amp;ROUND(((M57-INT(M57))*60),0)))</f>
        <v/>
      </c>
    </row>
    <row r="58" spans="4:15" ht="17" customHeight="1" x14ac:dyDescent="0.15">
      <c r="D58" s="23"/>
      <c r="E58" s="65"/>
      <c r="F58" s="66"/>
      <c r="G58" s="66"/>
      <c r="H58" s="67"/>
      <c r="I58" s="66"/>
      <c r="J58" s="66"/>
      <c r="K58" s="67"/>
      <c r="L58" t="str">
        <f t="shared" si="7"/>
        <v/>
      </c>
      <c r="M58" t="str">
        <f t="shared" si="6"/>
        <v/>
      </c>
      <c r="N58" s="5" t="str">
        <f>IF(ISBLANK(D58),"",Open_time Control_1+(INT(L58)&amp;":"&amp;IF(ROUND(((L58-INT(L58))*60),0)&lt;10,0,"")&amp;ROUND(((L58-INT(L58))*60),0)))</f>
        <v/>
      </c>
      <c r="O58" s="5" t="str">
        <f>IF(ISBLANK(D58),"",Open_time Control_1+(INT(M58)&amp;":"&amp;IF(ROUND(((M58-INT(M58))*60),0)&lt;10,0,"")&amp;ROUND(((M58-INT(M58))*60),0)))</f>
        <v/>
      </c>
    </row>
    <row r="59" spans="4:15" ht="17" customHeight="1" x14ac:dyDescent="0.15">
      <c r="D59" s="23"/>
      <c r="E59" s="65"/>
      <c r="F59" s="66"/>
      <c r="G59" s="66"/>
      <c r="H59" s="67"/>
      <c r="I59" s="66"/>
      <c r="J59" s="66"/>
      <c r="K59" s="67"/>
      <c r="L59" t="str">
        <f t="shared" si="7"/>
        <v/>
      </c>
      <c r="M59" t="str">
        <f t="shared" si="6"/>
        <v/>
      </c>
      <c r="N59" s="5" t="str">
        <f>IF(ISBLANK(D59),"",Open_time Control_1+(INT(L59)&amp;":"&amp;IF(ROUND(((L59-INT(L59))*60),0)&lt;10,0,"")&amp;ROUND(((L59-INT(L59))*60),0)))</f>
        <v/>
      </c>
      <c r="O59" s="5" t="str">
        <f>IF(ISBLANK(D59),"",Open_time Control_1+(INT(M59)&amp;":"&amp;IF(ROUND(((M59-INT(M59))*60),0)&lt;10,0,"")&amp;ROUND(((M59-INT(M59))*60),0)))</f>
        <v/>
      </c>
    </row>
    <row r="60" spans="4:15" ht="17" customHeight="1" x14ac:dyDescent="0.15">
      <c r="D60" s="23"/>
      <c r="E60" s="65"/>
      <c r="F60" s="66"/>
      <c r="G60" s="66"/>
      <c r="H60" s="67"/>
      <c r="I60" s="66"/>
      <c r="J60" s="66"/>
      <c r="K60" s="67"/>
      <c r="L60" t="str">
        <f t="shared" si="7"/>
        <v/>
      </c>
      <c r="M60" t="str">
        <f t="shared" si="6"/>
        <v/>
      </c>
      <c r="N60" s="5" t="str">
        <f>IF(ISBLANK(D60),"",Open_time Control_1+(INT(L60)&amp;":"&amp;IF(ROUND(((L60-INT(L60))*60),0)&lt;10,0,"")&amp;ROUND(((L60-INT(L60))*60),0)))</f>
        <v/>
      </c>
      <c r="O60" s="5" t="str">
        <f>IF(ISBLANK(D60),"",Open_time Control_1+(INT(M60)&amp;":"&amp;IF(ROUND(((M60-INT(M60))*60),0)&lt;10,0,"")&amp;ROUND(((M60-INT(M60))*60),0)))</f>
        <v/>
      </c>
    </row>
    <row r="61" spans="4:15" ht="17" customHeight="1" x14ac:dyDescent="0.15">
      <c r="D61" s="23"/>
      <c r="E61" s="65"/>
      <c r="F61" s="66"/>
      <c r="G61" s="66"/>
      <c r="H61" s="67"/>
      <c r="I61" s="66"/>
      <c r="J61" s="66"/>
      <c r="K61" s="67"/>
      <c r="L61" t="str">
        <f t="shared" si="7"/>
        <v/>
      </c>
      <c r="M61" t="str">
        <f t="shared" si="6"/>
        <v/>
      </c>
      <c r="N61" s="5" t="str">
        <f>IF(ISBLANK(D61),"",Open_time Control_1+(INT(L61)&amp;":"&amp;IF(ROUND(((L61-INT(L61))*60),0)&lt;10,0,"")&amp;ROUND(((L61-INT(L61))*60),0)))</f>
        <v/>
      </c>
      <c r="O61" s="5" t="str">
        <f>IF(ISBLANK(D61),"",Open_time Control_1+(INT(M61)&amp;":"&amp;IF(ROUND(((M61-INT(M61))*60),0)&lt;10,0,"")&amp;ROUND(((M61-INT(M61))*60),0)))</f>
        <v/>
      </c>
    </row>
    <row r="62" spans="4:15" ht="17" customHeight="1" x14ac:dyDescent="0.15">
      <c r="D62" s="23"/>
      <c r="E62" s="65"/>
      <c r="F62" s="66"/>
      <c r="G62" s="66"/>
      <c r="H62" s="67"/>
      <c r="I62" s="66"/>
      <c r="J62" s="66"/>
      <c r="K62" s="67"/>
      <c r="L62" t="str">
        <f t="shared" si="7"/>
        <v/>
      </c>
      <c r="M62" t="str">
        <f t="shared" si="6"/>
        <v/>
      </c>
      <c r="N62" s="5" t="str">
        <f>IF(ISBLANK(D62),"",Open_time Control_1+(INT(L62)&amp;":"&amp;IF(ROUND(((L62-INT(L62))*60),0)&lt;10,0,"")&amp;ROUND(((L62-INT(L62))*60),0)))</f>
        <v/>
      </c>
      <c r="O62" s="5" t="str">
        <f>IF(ISBLANK(D62),"",Open_time Control_1+(INT(M62)&amp;":"&amp;IF(ROUND(((M62-INT(M62))*60),0)&lt;10,0,"")&amp;ROUND(((M62-INT(M62))*60),0)))</f>
        <v/>
      </c>
    </row>
    <row r="63" spans="4:15" ht="17" customHeight="1" thickBot="1" x14ac:dyDescent="0.2">
      <c r="D63" s="47"/>
      <c r="E63" s="68"/>
      <c r="F63" s="69"/>
      <c r="G63" s="69"/>
      <c r="H63" s="70"/>
      <c r="I63" s="69"/>
      <c r="J63" s="69"/>
      <c r="K63" s="70"/>
      <c r="L63" t="str">
        <f t="shared" si="7"/>
        <v/>
      </c>
      <c r="M63" t="str">
        <f t="shared" si="6"/>
        <v/>
      </c>
      <c r="N63" s="5" t="str">
        <f>IF(ISBLANK(D63),"",Open_time Control_1+(INT(L63)&amp;":"&amp;IF(ROUND(((L63-INT(L63))*60),0)&lt;10,0,"")&amp;ROUND(((L63-INT(L63))*60),0)))</f>
        <v/>
      </c>
      <c r="O63" s="5" t="str">
        <f>IF(ISBLANK(D63),"",Open_time Control_1+(INT(M63)&amp;":"&amp;IF(ROUND(((M63-INT(M63))*60),0)&lt;10,0,"")&amp;ROUND(((M63-INT(M63))*60),0)))</f>
        <v/>
      </c>
    </row>
  </sheetData>
  <sheetProtection algorithmName="SHA-512" hashValue="hXqSV0bU1chupEFDmG8jcGyvWNS5PnswRem4CQMjxQ0nMAu2s0QEHhTqcZepwEmcZ4YXOuX/yUKRZfDjv3IWAw==" saltValue="rHiEE/Oer+IiCcmxqua5ww==" spinCount="100000" sheet="1" objects="1" scenarios="1" formatCells="0" selectLockedCells="1"/>
  <mergeCells count="12">
    <mergeCell ref="D52:H52"/>
    <mergeCell ref="I52:K52"/>
    <mergeCell ref="Q1:Z5"/>
    <mergeCell ref="A1:H1"/>
    <mergeCell ref="B8:H8"/>
    <mergeCell ref="D39:H39"/>
    <mergeCell ref="I39:K39"/>
    <mergeCell ref="J6:K6"/>
    <mergeCell ref="D13:H13"/>
    <mergeCell ref="D26:H26"/>
    <mergeCell ref="I13:K13"/>
    <mergeCell ref="I26:K26"/>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0"/>
  <sheetViews>
    <sheetView showGridLines="0" tabSelected="1" zoomScale="90" zoomScaleNormal="90" zoomScalePageLayoutView="92" workbookViewId="0">
      <selection activeCell="A3" sqref="A3:E8"/>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19.33203125" customWidth="1"/>
    <col min="11" max="13" width="9" customWidth="1"/>
    <col min="17" max="18" width="8.83203125" customWidth="1"/>
  </cols>
  <sheetData>
    <row r="1" spans="1:20" ht="33" customHeight="1" thickBot="1" x14ac:dyDescent="0.2">
      <c r="A1" s="132"/>
      <c r="B1" s="132"/>
      <c r="C1" s="132"/>
      <c r="D1" s="132"/>
      <c r="E1" s="132"/>
      <c r="F1" s="132"/>
      <c r="G1" s="132"/>
    </row>
    <row r="2" spans="1:20" ht="33" customHeight="1" thickBot="1" x14ac:dyDescent="0.2">
      <c r="A2" s="149" t="s">
        <v>92</v>
      </c>
      <c r="B2" s="150"/>
      <c r="C2" s="150"/>
      <c r="D2" s="150"/>
      <c r="E2" s="151"/>
      <c r="F2" s="110" t="s">
        <v>93</v>
      </c>
      <c r="G2" s="111"/>
      <c r="J2" s="98" t="s">
        <v>55</v>
      </c>
      <c r="K2" s="98"/>
      <c r="L2" s="98"/>
      <c r="M2" s="98"/>
      <c r="N2" s="98"/>
      <c r="O2" s="98"/>
      <c r="P2" s="98"/>
      <c r="Q2" s="98"/>
      <c r="R2" s="98"/>
      <c r="S2" s="96"/>
      <c r="T2" s="95" t="s">
        <v>106</v>
      </c>
    </row>
    <row r="3" spans="1:20" ht="36" customHeight="1" x14ac:dyDescent="0.45">
      <c r="A3" s="123" t="s">
        <v>96</v>
      </c>
      <c r="B3" s="124"/>
      <c r="C3" s="124"/>
      <c r="D3" s="124"/>
      <c r="E3" s="125"/>
      <c r="F3" s="112" t="s">
        <v>97</v>
      </c>
      <c r="G3" s="113"/>
      <c r="J3" s="14"/>
      <c r="N3" s="154" t="s">
        <v>33</v>
      </c>
      <c r="O3" s="154"/>
      <c r="P3" s="154"/>
      <c r="Q3" s="154"/>
      <c r="R3" s="73" t="str">
        <f>IF('Control Entry'!D28=0,"","#1")</f>
        <v/>
      </c>
      <c r="T3" s="38"/>
    </row>
    <row r="4" spans="1:20" ht="36" customHeight="1" x14ac:dyDescent="0.15">
      <c r="A4" s="126"/>
      <c r="B4" s="127"/>
      <c r="C4" s="127"/>
      <c r="D4" s="127"/>
      <c r="E4" s="128"/>
      <c r="F4" s="114"/>
      <c r="G4" s="115"/>
      <c r="J4" s="14"/>
      <c r="L4" s="134" t="s">
        <v>90</v>
      </c>
      <c r="M4" s="134"/>
      <c r="N4" s="134"/>
      <c r="O4" s="134"/>
      <c r="P4" s="134"/>
      <c r="Q4" s="134"/>
      <c r="R4" s="134"/>
      <c r="S4" s="134"/>
      <c r="T4" s="39"/>
    </row>
    <row r="5" spans="1:20" ht="36" customHeight="1" x14ac:dyDescent="0.2">
      <c r="A5" s="126"/>
      <c r="B5" s="127"/>
      <c r="C5" s="127"/>
      <c r="D5" s="127"/>
      <c r="E5" s="128"/>
      <c r="F5" s="114"/>
      <c r="G5" s="115"/>
      <c r="J5" s="14"/>
      <c r="L5" s="15"/>
      <c r="M5" s="46"/>
      <c r="N5" s="139"/>
      <c r="O5" s="139"/>
      <c r="P5" s="139"/>
      <c r="Q5" s="139"/>
      <c r="R5" s="97"/>
      <c r="S5" s="97"/>
      <c r="T5" s="97"/>
    </row>
    <row r="6" spans="1:20" ht="36" customHeight="1" x14ac:dyDescent="0.2">
      <c r="A6" s="126"/>
      <c r="B6" s="127"/>
      <c r="C6" s="127"/>
      <c r="D6" s="127"/>
      <c r="E6" s="128"/>
      <c r="F6" s="114"/>
      <c r="G6" s="115"/>
      <c r="J6" s="14"/>
      <c r="K6" s="155" t="str">
        <f>IF(ISBLANK(Brevet_Description),"",Brevet_Description)</f>
        <v/>
      </c>
      <c r="L6" s="155"/>
      <c r="M6" s="155"/>
      <c r="N6" s="155"/>
      <c r="O6" s="155"/>
      <c r="P6" s="155"/>
      <c r="Q6" s="155"/>
      <c r="R6" s="155"/>
      <c r="S6" s="155"/>
      <c r="T6" s="155"/>
    </row>
    <row r="7" spans="1:20" ht="36" customHeight="1" x14ac:dyDescent="0.15">
      <c r="A7" s="126"/>
      <c r="B7" s="127"/>
      <c r="C7" s="127"/>
      <c r="D7" s="127"/>
      <c r="E7" s="128"/>
      <c r="F7" s="114"/>
      <c r="G7" s="115"/>
      <c r="N7" s="142" t="s">
        <v>94</v>
      </c>
      <c r="O7" s="142"/>
      <c r="P7" s="142"/>
      <c r="Q7" s="142"/>
    </row>
    <row r="8" spans="1:20" ht="67" customHeight="1" thickBot="1" x14ac:dyDescent="0.2">
      <c r="A8" s="129"/>
      <c r="B8" s="130"/>
      <c r="C8" s="130"/>
      <c r="D8" s="130"/>
      <c r="E8" s="131"/>
      <c r="F8" s="116"/>
      <c r="G8" s="117"/>
      <c r="J8" s="99"/>
      <c r="K8" s="99"/>
      <c r="L8" s="99"/>
      <c r="M8" s="99"/>
      <c r="N8" s="157" t="s">
        <v>95</v>
      </c>
      <c r="O8" s="157"/>
      <c r="P8" s="157"/>
      <c r="Q8" s="157"/>
      <c r="R8" s="99"/>
      <c r="S8" s="99"/>
      <c r="T8" s="99"/>
    </row>
    <row r="9" spans="1:20" ht="36" customHeight="1" x14ac:dyDescent="0.15">
      <c r="A9" s="123" t="s">
        <v>98</v>
      </c>
      <c r="B9" s="124"/>
      <c r="C9" s="124"/>
      <c r="D9" s="124"/>
      <c r="E9" s="125"/>
      <c r="F9" s="112" t="s">
        <v>99</v>
      </c>
      <c r="G9" s="113"/>
    </row>
    <row r="10" spans="1:20" ht="36" customHeight="1" x14ac:dyDescent="0.15">
      <c r="A10" s="126"/>
      <c r="B10" s="127"/>
      <c r="C10" s="127"/>
      <c r="D10" s="127"/>
      <c r="E10" s="128"/>
      <c r="F10" s="114"/>
      <c r="G10" s="115"/>
    </row>
    <row r="11" spans="1:20" ht="36" customHeight="1" x14ac:dyDescent="0.15">
      <c r="A11" s="126"/>
      <c r="B11" s="127"/>
      <c r="C11" s="127"/>
      <c r="D11" s="127"/>
      <c r="E11" s="128"/>
      <c r="F11" s="114"/>
      <c r="G11" s="115"/>
    </row>
    <row r="12" spans="1:20" ht="36" customHeight="1" x14ac:dyDescent="0.15">
      <c r="A12" s="126"/>
      <c r="B12" s="127"/>
      <c r="C12" s="127"/>
      <c r="D12" s="127"/>
      <c r="E12" s="128"/>
      <c r="F12" s="114"/>
      <c r="G12" s="115"/>
    </row>
    <row r="13" spans="1:20" ht="36" customHeight="1" x14ac:dyDescent="0.15">
      <c r="A13" s="126"/>
      <c r="B13" s="127"/>
      <c r="C13" s="127"/>
      <c r="D13" s="127"/>
      <c r="E13" s="128"/>
      <c r="F13" s="114"/>
      <c r="G13" s="115"/>
    </row>
    <row r="14" spans="1:20" ht="36" customHeight="1" thickBot="1" x14ac:dyDescent="0.2">
      <c r="A14" s="129"/>
      <c r="B14" s="130"/>
      <c r="C14" s="130"/>
      <c r="D14" s="130"/>
      <c r="E14" s="131"/>
      <c r="F14" s="116"/>
      <c r="G14" s="117"/>
    </row>
    <row r="15" spans="1:20" ht="36" customHeight="1" x14ac:dyDescent="0.15">
      <c r="A15" s="123" t="s">
        <v>100</v>
      </c>
      <c r="B15" s="124"/>
      <c r="C15" s="124"/>
      <c r="D15" s="124"/>
      <c r="E15" s="125"/>
      <c r="F15" s="112" t="s">
        <v>101</v>
      </c>
      <c r="G15" s="118"/>
    </row>
    <row r="16" spans="1:20" ht="36" customHeight="1" x14ac:dyDescent="0.15">
      <c r="A16" s="126"/>
      <c r="B16" s="127"/>
      <c r="C16" s="127"/>
      <c r="D16" s="127"/>
      <c r="E16" s="128"/>
      <c r="F16" s="119"/>
      <c r="G16" s="120"/>
    </row>
    <row r="17" spans="1:20" ht="36" customHeight="1" x14ac:dyDescent="0.15">
      <c r="A17" s="126"/>
      <c r="B17" s="127"/>
      <c r="C17" s="127"/>
      <c r="D17" s="127"/>
      <c r="E17" s="128"/>
      <c r="F17" s="119"/>
      <c r="G17" s="120"/>
    </row>
    <row r="18" spans="1:20" ht="36" customHeight="1" x14ac:dyDescent="0.15">
      <c r="A18" s="126"/>
      <c r="B18" s="127"/>
      <c r="C18" s="127"/>
      <c r="D18" s="127"/>
      <c r="E18" s="128"/>
      <c r="F18" s="119"/>
      <c r="G18" s="120"/>
    </row>
    <row r="19" spans="1:20" ht="36" customHeight="1" x14ac:dyDescent="0.15">
      <c r="A19" s="126"/>
      <c r="B19" s="127"/>
      <c r="C19" s="127"/>
      <c r="D19" s="127"/>
      <c r="E19" s="128"/>
      <c r="F19" s="119"/>
      <c r="G19" s="120"/>
    </row>
    <row r="20" spans="1:20" ht="36" customHeight="1" thickBot="1" x14ac:dyDescent="0.2">
      <c r="A20" s="129"/>
      <c r="B20" s="130"/>
      <c r="C20" s="130"/>
      <c r="D20" s="130"/>
      <c r="E20" s="131"/>
      <c r="F20" s="121"/>
      <c r="G20" s="122"/>
    </row>
    <row r="21" spans="1:20" ht="36" customHeight="1" x14ac:dyDescent="0.15">
      <c r="A21" s="123" t="s">
        <v>102</v>
      </c>
      <c r="B21" s="124"/>
      <c r="C21" s="124"/>
      <c r="D21" s="124"/>
      <c r="E21" s="125"/>
      <c r="F21" s="112" t="s">
        <v>103</v>
      </c>
      <c r="G21" s="118"/>
    </row>
    <row r="22" spans="1:20" ht="36" customHeight="1" x14ac:dyDescent="0.15">
      <c r="A22" s="126"/>
      <c r="B22" s="127"/>
      <c r="C22" s="127"/>
      <c r="D22" s="127"/>
      <c r="E22" s="128"/>
      <c r="F22" s="119"/>
      <c r="G22" s="120"/>
    </row>
    <row r="23" spans="1:20" ht="36" customHeight="1" x14ac:dyDescent="0.15">
      <c r="A23" s="126"/>
      <c r="B23" s="127"/>
      <c r="C23" s="127"/>
      <c r="D23" s="127"/>
      <c r="E23" s="128"/>
      <c r="F23" s="119"/>
      <c r="G23" s="120"/>
    </row>
    <row r="24" spans="1:20" ht="36" customHeight="1" x14ac:dyDescent="0.15">
      <c r="A24" s="126"/>
      <c r="B24" s="127"/>
      <c r="C24" s="127"/>
      <c r="D24" s="127"/>
      <c r="E24" s="128"/>
      <c r="F24" s="119"/>
      <c r="G24" s="120"/>
      <c r="I24" s="72"/>
      <c r="K24" s="72"/>
    </row>
    <row r="25" spans="1:20" ht="36" customHeight="1" thickBot="1" x14ac:dyDescent="0.25">
      <c r="A25" s="126"/>
      <c r="B25" s="127"/>
      <c r="C25" s="127"/>
      <c r="D25" s="127"/>
      <c r="E25" s="128"/>
      <c r="F25" s="119"/>
      <c r="G25" s="120"/>
      <c r="I25" s="15" t="s">
        <v>34</v>
      </c>
      <c r="K25" s="136"/>
      <c r="L25" s="136"/>
      <c r="M25" s="136"/>
      <c r="N25" s="136"/>
      <c r="O25" s="136"/>
      <c r="P25" s="136"/>
      <c r="R25" s="41" t="s">
        <v>91</v>
      </c>
      <c r="S25" s="137"/>
      <c r="T25" s="137"/>
    </row>
    <row r="26" spans="1:20" ht="47" customHeight="1" thickBot="1" x14ac:dyDescent="0.2">
      <c r="A26" s="129"/>
      <c r="B26" s="130"/>
      <c r="C26" s="130"/>
      <c r="D26" s="130"/>
      <c r="E26" s="131"/>
      <c r="F26" s="121"/>
      <c r="G26" s="122"/>
    </row>
    <row r="27" spans="1:20" ht="36" customHeight="1" thickBot="1" x14ac:dyDescent="0.25">
      <c r="A27" s="123" t="s">
        <v>104</v>
      </c>
      <c r="B27" s="124"/>
      <c r="C27" s="124"/>
      <c r="D27" s="124"/>
      <c r="E27" s="125"/>
      <c r="F27" s="143" t="s">
        <v>105</v>
      </c>
      <c r="G27" s="144"/>
      <c r="I27" s="49" t="s">
        <v>44</v>
      </c>
      <c r="J27" s="49"/>
      <c r="K27" s="140">
        <v>45463</v>
      </c>
      <c r="L27" s="140"/>
      <c r="M27" s="140"/>
      <c r="O27" s="15" t="s">
        <v>0</v>
      </c>
      <c r="P27" s="15"/>
      <c r="R27" s="141">
        <v>0.20833333333333334</v>
      </c>
      <c r="S27" s="141"/>
      <c r="T27" s="141"/>
    </row>
    <row r="28" spans="1:20" ht="36" customHeight="1" x14ac:dyDescent="0.2">
      <c r="A28" s="126"/>
      <c r="B28" s="127"/>
      <c r="C28" s="127"/>
      <c r="D28" s="127"/>
      <c r="E28" s="128"/>
      <c r="F28" s="145"/>
      <c r="G28" s="146"/>
      <c r="I28" s="49"/>
      <c r="J28" s="49"/>
      <c r="K28" s="44"/>
      <c r="L28" s="44"/>
      <c r="M28" s="44"/>
      <c r="O28" s="15"/>
      <c r="P28" s="15"/>
      <c r="R28" s="50"/>
      <c r="S28" s="50"/>
      <c r="T28" s="50"/>
    </row>
    <row r="29" spans="1:20" ht="36" customHeight="1" thickBot="1" x14ac:dyDescent="0.25">
      <c r="A29" s="126"/>
      <c r="B29" s="127"/>
      <c r="C29" s="127"/>
      <c r="D29" s="127"/>
      <c r="E29" s="128"/>
      <c r="F29" s="145"/>
      <c r="G29" s="146"/>
      <c r="I29" s="49" t="s">
        <v>45</v>
      </c>
      <c r="J29" s="49"/>
      <c r="K29" s="138"/>
      <c r="L29" s="138"/>
      <c r="M29" s="138"/>
      <c r="O29" s="15" t="s">
        <v>1</v>
      </c>
      <c r="P29" s="15"/>
      <c r="R29" s="135"/>
      <c r="S29" s="135"/>
      <c r="T29" s="135"/>
    </row>
    <row r="30" spans="1:20" ht="36" customHeight="1" x14ac:dyDescent="0.2">
      <c r="A30" s="126"/>
      <c r="B30" s="127"/>
      <c r="C30" s="127"/>
      <c r="D30" s="127"/>
      <c r="E30" s="128"/>
      <c r="F30" s="145"/>
      <c r="G30" s="146"/>
      <c r="I30" s="49"/>
      <c r="J30" s="49"/>
      <c r="K30" s="44"/>
      <c r="L30" s="44"/>
      <c r="M30" s="44"/>
      <c r="O30" s="15"/>
      <c r="P30" s="15"/>
    </row>
    <row r="31" spans="1:20" ht="36" customHeight="1" thickBot="1" x14ac:dyDescent="0.25">
      <c r="A31" s="126"/>
      <c r="B31" s="127"/>
      <c r="C31" s="127"/>
      <c r="D31" s="127"/>
      <c r="E31" s="128"/>
      <c r="F31" s="145"/>
      <c r="G31" s="146"/>
      <c r="I31" s="135"/>
      <c r="J31" s="135"/>
      <c r="K31" s="135"/>
      <c r="L31" s="135"/>
      <c r="M31" s="135"/>
      <c r="O31" s="15" t="s">
        <v>2</v>
      </c>
      <c r="P31" s="15"/>
      <c r="R31" s="135"/>
      <c r="S31" s="135"/>
      <c r="T31" s="135"/>
    </row>
    <row r="32" spans="1:20" ht="36" customHeight="1" thickBot="1" x14ac:dyDescent="0.2">
      <c r="A32" s="129"/>
      <c r="B32" s="130"/>
      <c r="C32" s="130"/>
      <c r="D32" s="130"/>
      <c r="E32" s="131"/>
      <c r="F32" s="147"/>
      <c r="G32" s="148"/>
      <c r="I32" s="156" t="s">
        <v>17</v>
      </c>
      <c r="J32" s="156"/>
      <c r="K32" s="156"/>
      <c r="L32" s="156"/>
      <c r="M32" s="156"/>
      <c r="N32" s="46"/>
      <c r="O32" s="139"/>
      <c r="P32" s="139"/>
      <c r="Q32" s="46"/>
      <c r="R32" s="152"/>
      <c r="S32" s="152"/>
      <c r="T32" s="94"/>
    </row>
    <row r="33" spans="1:20" ht="36" customHeight="1" x14ac:dyDescent="0.15">
      <c r="A33" s="133"/>
      <c r="B33" s="133"/>
      <c r="C33" s="133"/>
      <c r="D33" s="133"/>
      <c r="E33" s="133"/>
      <c r="F33" s="133"/>
      <c r="G33" s="133"/>
    </row>
    <row r="34" spans="1:20" ht="36" customHeight="1" x14ac:dyDescent="0.2">
      <c r="A34"/>
      <c r="N34" s="15"/>
      <c r="O34" s="15"/>
      <c r="P34" s="15"/>
      <c r="Q34" s="42"/>
    </row>
    <row r="35" spans="1:20" ht="36" customHeight="1" x14ac:dyDescent="0.2">
      <c r="A35"/>
      <c r="M35" s="153"/>
      <c r="N35" s="153"/>
      <c r="O35" s="153"/>
      <c r="P35" s="153"/>
      <c r="Q35" s="153"/>
      <c r="R35" s="153"/>
      <c r="S35" s="153"/>
      <c r="T35" s="153"/>
    </row>
    <row r="36" spans="1:20" ht="36" customHeight="1" x14ac:dyDescent="0.15">
      <c r="A36"/>
    </row>
    <row r="37" spans="1:20" ht="36" customHeight="1" x14ac:dyDescent="0.15">
      <c r="A37"/>
    </row>
    <row r="38" spans="1:20" ht="36" customHeight="1" x14ac:dyDescent="0.2">
      <c r="A38"/>
      <c r="M38" s="15"/>
    </row>
    <row r="39" spans="1:20" ht="36" customHeight="1" x14ac:dyDescent="0.15">
      <c r="A39"/>
    </row>
    <row r="40" spans="1:20" ht="36" customHeight="1" x14ac:dyDescent="0.15">
      <c r="A40"/>
    </row>
  </sheetData>
  <sheetProtection formatCells="0" selectLockedCells="1"/>
  <mergeCells count="32">
    <mergeCell ref="R32:S32"/>
    <mergeCell ref="M35:T35"/>
    <mergeCell ref="N3:Q3"/>
    <mergeCell ref="K6:T6"/>
    <mergeCell ref="I32:M32"/>
    <mergeCell ref="O32:P32"/>
    <mergeCell ref="N8:Q8"/>
    <mergeCell ref="A1:G1"/>
    <mergeCell ref="A33:G33"/>
    <mergeCell ref="L4:S4"/>
    <mergeCell ref="R29:T29"/>
    <mergeCell ref="K25:P25"/>
    <mergeCell ref="S25:T25"/>
    <mergeCell ref="K29:M29"/>
    <mergeCell ref="N5:Q5"/>
    <mergeCell ref="K27:M27"/>
    <mergeCell ref="R27:T27"/>
    <mergeCell ref="I31:M31"/>
    <mergeCell ref="N7:Q7"/>
    <mergeCell ref="F21:G26"/>
    <mergeCell ref="F27:G32"/>
    <mergeCell ref="A2:E2"/>
    <mergeCell ref="R31:T31"/>
    <mergeCell ref="F2:G2"/>
    <mergeCell ref="F3:G8"/>
    <mergeCell ref="F9:G14"/>
    <mergeCell ref="F15:G20"/>
    <mergeCell ref="A27:E32"/>
    <mergeCell ref="A21:E26"/>
    <mergeCell ref="A15:E20"/>
    <mergeCell ref="A9:E14"/>
    <mergeCell ref="A3:E8"/>
  </mergeCells>
  <phoneticPr fontId="16" type="noConversion"/>
  <printOptions verticalCentered="1"/>
  <pageMargins left="0.19685039370078741" right="0.19685039370078741" top="0.11811023622047245" bottom="0.15748031496062992" header="0.51181102362204722" footer="0.51181102362204722"/>
  <pageSetup scale="46" orientation="landscape"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topLeftCell="E1" zoomScale="92" zoomScaleNormal="92" zoomScalePageLayoutView="92" workbookViewId="0">
      <selection activeCell="L8" sqref="L8:Q8"/>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customWidth="1"/>
    <col min="9" max="9" width="12" customWidth="1"/>
    <col min="12" max="14" width="9" customWidth="1"/>
    <col min="18" max="18" width="8.83203125" customWidth="1"/>
    <col min="19" max="19" width="9" customWidth="1"/>
  </cols>
  <sheetData>
    <row r="1" spans="1:22" ht="21" thickBot="1" x14ac:dyDescent="0.2">
      <c r="A1" s="132" t="s">
        <v>74</v>
      </c>
      <c r="B1" s="132"/>
      <c r="C1" s="132"/>
      <c r="D1" s="132"/>
      <c r="E1" s="132"/>
      <c r="F1" s="132"/>
      <c r="G1" s="132"/>
      <c r="H1" s="24" t="s">
        <v>29</v>
      </c>
    </row>
    <row r="2" spans="1:22" ht="33.75" customHeight="1" thickBot="1" x14ac:dyDescent="0.25">
      <c r="A2" s="64" t="s">
        <v>30</v>
      </c>
      <c r="B2" s="9" t="s">
        <v>3</v>
      </c>
      <c r="C2" s="9" t="s">
        <v>4</v>
      </c>
      <c r="D2" s="9" t="s">
        <v>25</v>
      </c>
      <c r="E2" s="9" t="s">
        <v>31</v>
      </c>
      <c r="F2" s="9" t="s">
        <v>59</v>
      </c>
      <c r="G2" s="64" t="s">
        <v>32</v>
      </c>
      <c r="H2" s="24" t="s">
        <v>29</v>
      </c>
      <c r="K2" s="165" t="s">
        <v>55</v>
      </c>
      <c r="L2" s="165"/>
      <c r="M2" s="165"/>
      <c r="N2" s="165"/>
      <c r="O2" s="165"/>
      <c r="P2" s="165"/>
      <c r="Q2" s="165"/>
      <c r="R2" s="165"/>
      <c r="S2" s="165"/>
      <c r="T2" s="165"/>
      <c r="U2" s="165"/>
    </row>
    <row r="3" spans="1:22" ht="36" customHeight="1" x14ac:dyDescent="0.45">
      <c r="A3" s="25"/>
      <c r="B3" s="26" t="str">
        <f>'Control Entry'!N28</f>
        <v/>
      </c>
      <c r="C3" s="26" t="str">
        <f>'Control Entry'!O28</f>
        <v/>
      </c>
      <c r="D3" s="27"/>
      <c r="E3" s="28" t="str">
        <f>IF(ISBLANK('Control Entry'!F28),"",'Control Entry'!F28)</f>
        <v/>
      </c>
      <c r="F3" s="83" t="str">
        <f>IF(ISBLANK('Control Entry'!I28),"",'Control Entry'!I28)</f>
        <v/>
      </c>
      <c r="G3" s="84"/>
      <c r="H3" s="24" t="s">
        <v>29</v>
      </c>
      <c r="K3" s="14"/>
      <c r="O3" s="154" t="s">
        <v>73</v>
      </c>
      <c r="P3" s="154"/>
      <c r="Q3" s="154"/>
      <c r="R3" s="154"/>
      <c r="S3" s="73" t="str">
        <f>IF('Control Entry'!D28=0,"","#2")</f>
        <v/>
      </c>
      <c r="U3" s="38"/>
    </row>
    <row r="4" spans="1:22" ht="36" customHeight="1" x14ac:dyDescent="0.2">
      <c r="A4" s="34" t="str">
        <f>IF(ISBLANK('Control Entry'!D28),"",'Control Entry'!D28)</f>
        <v/>
      </c>
      <c r="B4" s="35" t="str">
        <f>'Control Entry'!N28</f>
        <v/>
      </c>
      <c r="C4" s="35" t="str">
        <f>'Control Entry'!O28</f>
        <v/>
      </c>
      <c r="D4" s="36" t="str">
        <f>IF(ISBLANK('Control Entry'!E28),"",'Control Entry'!E28)</f>
        <v/>
      </c>
      <c r="E4" s="28" t="str">
        <f>IF(ISBLANK('Control Entry'!G28),"",'Control Entry'!G28)</f>
        <v/>
      </c>
      <c r="F4" s="83" t="str">
        <f>IF(ISBLANK('Control Entry'!J28),"",'Control Entry'!J28)</f>
        <v/>
      </c>
      <c r="G4" s="84"/>
      <c r="H4" s="24" t="s">
        <v>29</v>
      </c>
      <c r="K4" s="14"/>
      <c r="M4" s="134" t="str">
        <f>IF(ISBLANK(brevet),"",brevet&amp;" km Randonnée")</f>
        <v>100 km Randonnée</v>
      </c>
      <c r="N4" s="134"/>
      <c r="O4" s="134"/>
      <c r="P4" s="134"/>
      <c r="Q4" s="134"/>
      <c r="R4" s="134"/>
      <c r="S4" s="134"/>
      <c r="T4" s="134"/>
      <c r="U4" s="39"/>
    </row>
    <row r="5" spans="1:22" ht="36" customHeight="1" thickBot="1" x14ac:dyDescent="0.25">
      <c r="A5" s="29"/>
      <c r="B5" s="30" t="str">
        <f>'Control Entry'!N28</f>
        <v/>
      </c>
      <c r="C5" s="30" t="str">
        <f>'Control Entry'!O28</f>
        <v/>
      </c>
      <c r="D5" s="31"/>
      <c r="E5" s="32" t="str">
        <f>IF(ISBLANK('Control Entry'!H28),"",'Control Entry'!H28)</f>
        <v/>
      </c>
      <c r="F5" s="86" t="str">
        <f>IF(ISBLANK('Control Entry'!K28),"",'Control Entry'!K28)</f>
        <v/>
      </c>
      <c r="G5" s="85"/>
      <c r="H5" s="24" t="s">
        <v>29</v>
      </c>
      <c r="K5" s="14"/>
      <c r="M5" s="15"/>
      <c r="N5" s="152" t="s">
        <v>47</v>
      </c>
      <c r="O5" s="152"/>
      <c r="P5" s="51" t="str">
        <f>IF(ISBLANK(Brevet_Number),"",Brevet_Number)</f>
        <v/>
      </c>
      <c r="Q5" s="52"/>
      <c r="R5" s="166" t="str">
        <f>IF(ISBLANK('Control Entry'!$B10),"",'Control Entry'!$B10)</f>
        <v/>
      </c>
      <c r="S5" s="166"/>
      <c r="T5" s="166"/>
      <c r="U5" s="166"/>
      <c r="V5" s="40"/>
    </row>
    <row r="6" spans="1:22" ht="36" customHeight="1" x14ac:dyDescent="0.2">
      <c r="A6" s="25"/>
      <c r="B6" s="26" t="str">
        <f>'Control Entry'!N29</f>
        <v/>
      </c>
      <c r="C6" s="26" t="str">
        <f>'Control Entry'!O29</f>
        <v/>
      </c>
      <c r="D6" s="33"/>
      <c r="E6" s="28" t="str">
        <f>IF(ISBLANK('Control Entry'!F29),"",'Control Entry'!F29)</f>
        <v/>
      </c>
      <c r="F6" s="83" t="str">
        <f>IF(ISBLANK('Control Entry'!I29),"",'Control Entry'!I29)</f>
        <v/>
      </c>
      <c r="G6" s="84"/>
      <c r="H6" s="24" t="s">
        <v>29</v>
      </c>
      <c r="K6" s="14"/>
      <c r="L6" s="155" t="str">
        <f>IF(ISBLANK(Brevet_Description),"",Brevet_Description)</f>
        <v/>
      </c>
      <c r="M6" s="155"/>
      <c r="N6" s="155"/>
      <c r="O6" s="155"/>
      <c r="P6" s="155"/>
      <c r="Q6" s="155"/>
      <c r="R6" s="155"/>
      <c r="S6" s="155"/>
      <c r="T6" s="155"/>
      <c r="U6" s="155"/>
    </row>
    <row r="7" spans="1:22" ht="36" customHeight="1" x14ac:dyDescent="0.2">
      <c r="A7" s="34" t="str">
        <f>IF(ISBLANK('Control Entry'!D29),"",'Control Entry'!D29)</f>
        <v/>
      </c>
      <c r="B7" s="35" t="str">
        <f>'Control Entry'!N29</f>
        <v/>
      </c>
      <c r="C7" s="35" t="str">
        <f>'Control Entry'!O29</f>
        <v/>
      </c>
      <c r="D7" s="36" t="str">
        <f>IF(ISBLANK('Control Entry'!E29),"",'Control Entry'!E29)</f>
        <v/>
      </c>
      <c r="E7" s="28" t="str">
        <f>IF(ISBLANK('Control Entry'!G29),"",'Control Entry'!G29)</f>
        <v/>
      </c>
      <c r="F7" s="83" t="str">
        <f>IF(ISBLANK('Control Entry'!J29),"",'Control Entry'!J29)</f>
        <v/>
      </c>
      <c r="G7" s="84"/>
      <c r="H7" s="24" t="s">
        <v>29</v>
      </c>
    </row>
    <row r="8" spans="1:22" ht="36" customHeight="1" thickBot="1" x14ac:dyDescent="0.25">
      <c r="A8" s="29"/>
      <c r="B8" s="30" t="str">
        <f>'Control Entry'!N29</f>
        <v/>
      </c>
      <c r="C8" s="30" t="str">
        <f>'Control Entry'!O29</f>
        <v/>
      </c>
      <c r="D8" s="31"/>
      <c r="E8" s="32" t="str">
        <f>IF(ISBLANK('Control Entry'!H29),"",'Control Entry'!H29)</f>
        <v/>
      </c>
      <c r="F8" s="86" t="str">
        <f>IF(ISBLANK('Control Entry'!K29),"",'Control Entry'!K29)</f>
        <v/>
      </c>
      <c r="G8" s="85"/>
      <c r="H8" s="24" t="s">
        <v>29</v>
      </c>
      <c r="J8" s="15" t="s">
        <v>34</v>
      </c>
      <c r="L8" s="136"/>
      <c r="M8" s="136"/>
      <c r="N8" s="136"/>
      <c r="O8" s="136"/>
      <c r="P8" s="136"/>
      <c r="Q8" s="136"/>
      <c r="S8" s="41" t="s">
        <v>46</v>
      </c>
      <c r="T8" s="137"/>
      <c r="U8" s="137"/>
    </row>
    <row r="9" spans="1:22" ht="36" customHeight="1" thickBot="1" x14ac:dyDescent="0.3">
      <c r="A9" s="25"/>
      <c r="B9" s="26" t="str">
        <f>'Control Entry'!N30</f>
        <v/>
      </c>
      <c r="C9" s="26" t="str">
        <f>'Control Entry'!O30</f>
        <v/>
      </c>
      <c r="D9" s="33"/>
      <c r="E9" s="28" t="str">
        <f>IF(ISBLANK('Control Entry'!F30),"",'Control Entry'!F30)</f>
        <v/>
      </c>
      <c r="F9" s="83" t="str">
        <f>IF(ISBLANK('Control Entry'!I30),"",'Control Entry'!I30)</f>
        <v/>
      </c>
      <c r="G9" s="84"/>
      <c r="H9" s="24" t="s">
        <v>29</v>
      </c>
      <c r="J9" s="15" t="s">
        <v>35</v>
      </c>
      <c r="K9" s="15"/>
      <c r="L9" s="169" t="s">
        <v>54</v>
      </c>
      <c r="M9" s="169"/>
      <c r="N9" s="169"/>
      <c r="O9" s="169"/>
      <c r="P9" s="169"/>
      <c r="Q9" s="169"/>
      <c r="R9" s="169"/>
      <c r="S9" s="169"/>
      <c r="T9" s="169"/>
      <c r="U9" s="169"/>
    </row>
    <row r="10" spans="1:22" ht="36" customHeight="1" thickBot="1" x14ac:dyDescent="0.3">
      <c r="A10" s="34" t="str">
        <f>IF(ISBLANK('Control Entry'!D30),"",'Control Entry'!D30)</f>
        <v/>
      </c>
      <c r="B10" s="35" t="str">
        <f>'Control Entry'!N30</f>
        <v/>
      </c>
      <c r="C10" s="35" t="str">
        <f>'Control Entry'!O30</f>
        <v/>
      </c>
      <c r="D10" s="36" t="str">
        <f>IF(ISBLANK('Control Entry'!E30),"",'Control Entry'!E30)</f>
        <v/>
      </c>
      <c r="E10" s="28" t="str">
        <f>IF(ISBLANK('Control Entry'!G30),"",'Control Entry'!G30)</f>
        <v/>
      </c>
      <c r="F10" s="83" t="str">
        <f>IF(ISBLANK('Control Entry'!J30),"",'Control Entry'!J30)</f>
        <v/>
      </c>
      <c r="G10" s="84"/>
      <c r="H10" s="24" t="s">
        <v>29</v>
      </c>
      <c r="J10" s="15"/>
      <c r="K10" s="15"/>
      <c r="L10" s="159"/>
      <c r="M10" s="159"/>
      <c r="N10" s="159"/>
      <c r="O10" s="159"/>
      <c r="P10" s="159"/>
      <c r="Q10" s="159"/>
      <c r="R10" s="159"/>
      <c r="S10" s="159"/>
      <c r="T10" s="159"/>
      <c r="U10" s="159"/>
    </row>
    <row r="11" spans="1:22" ht="36" customHeight="1" thickBot="1" x14ac:dyDescent="0.3">
      <c r="A11" s="29"/>
      <c r="B11" s="30" t="str">
        <f>'Control Entry'!N30</f>
        <v/>
      </c>
      <c r="C11" s="30" t="str">
        <f>'Control Entry'!O30</f>
        <v/>
      </c>
      <c r="D11" s="31"/>
      <c r="E11" s="32" t="str">
        <f>IF(ISBLANK('Control Entry'!H30),"",'Control Entry'!H30)</f>
        <v/>
      </c>
      <c r="F11" s="86" t="str">
        <f>IF(ISBLANK('Control Entry'!K30),"",'Control Entry'!K30)</f>
        <v/>
      </c>
      <c r="G11" s="85"/>
      <c r="H11" s="24" t="s">
        <v>29</v>
      </c>
      <c r="J11" s="15" t="s">
        <v>36</v>
      </c>
      <c r="K11" s="15"/>
      <c r="L11" s="159"/>
      <c r="M11" s="159"/>
      <c r="N11" s="159"/>
      <c r="O11" s="15"/>
      <c r="P11" s="15" t="s">
        <v>37</v>
      </c>
      <c r="Q11" s="15"/>
      <c r="R11" s="15"/>
      <c r="S11" s="160"/>
      <c r="T11" s="160"/>
      <c r="U11" s="160"/>
    </row>
    <row r="12" spans="1:22" ht="36" customHeight="1" thickBot="1" x14ac:dyDescent="0.3">
      <c r="A12" s="25"/>
      <c r="B12" s="26" t="str">
        <f>'Control Entry'!N31</f>
        <v/>
      </c>
      <c r="C12" s="26" t="str">
        <f>'Control Entry'!O31</f>
        <v/>
      </c>
      <c r="D12" s="33"/>
      <c r="E12" s="28" t="str">
        <f>IF(ISBLANK('Control Entry'!F31),"",'Control Entry'!F31)</f>
        <v/>
      </c>
      <c r="F12" s="83" t="str">
        <f>IF(ISBLANK('Control Entry'!I31),"",'Control Entry'!I31)</f>
        <v/>
      </c>
      <c r="G12" s="84"/>
      <c r="H12" s="24" t="s">
        <v>29</v>
      </c>
      <c r="J12" s="15" t="s">
        <v>38</v>
      </c>
      <c r="K12" s="15"/>
      <c r="L12" s="159"/>
      <c r="M12" s="159"/>
      <c r="N12" s="159"/>
      <c r="O12" s="15"/>
      <c r="P12" s="15" t="s">
        <v>39</v>
      </c>
      <c r="Q12" s="15"/>
      <c r="R12" s="15"/>
      <c r="S12" s="160"/>
      <c r="T12" s="160"/>
      <c r="U12" s="160"/>
    </row>
    <row r="13" spans="1:22" ht="36" customHeight="1" thickBot="1" x14ac:dyDescent="0.3">
      <c r="A13" s="34" t="str">
        <f>IF(ISBLANK('Control Entry'!D31),"",'Control Entry'!D31)</f>
        <v/>
      </c>
      <c r="B13" s="35" t="str">
        <f>'Control Entry'!N31</f>
        <v/>
      </c>
      <c r="C13" s="35" t="str">
        <f>'Control Entry'!O31</f>
        <v/>
      </c>
      <c r="D13" s="36" t="str">
        <f>IF(ISBLANK('Control Entry'!E31),"",'Control Entry'!E31)</f>
        <v/>
      </c>
      <c r="E13" s="28" t="str">
        <f>IF(ISBLANK('Control Entry'!G31),"",'Control Entry'!G31)</f>
        <v/>
      </c>
      <c r="F13" s="83" t="str">
        <f>IF(ISBLANK('Control Entry'!J31),"",'Control Entry'!J31)</f>
        <v/>
      </c>
      <c r="G13" s="84"/>
      <c r="H13" s="24" t="s">
        <v>29</v>
      </c>
      <c r="J13" s="15" t="s">
        <v>40</v>
      </c>
      <c r="L13" s="161"/>
      <c r="M13" s="161"/>
      <c r="N13" s="161"/>
      <c r="P13" s="15" t="s">
        <v>41</v>
      </c>
      <c r="Q13" s="15"/>
      <c r="R13" s="162"/>
      <c r="S13" s="162"/>
      <c r="T13" s="162"/>
      <c r="U13" s="162"/>
    </row>
    <row r="14" spans="1:22" ht="36" customHeight="1" thickBot="1" x14ac:dyDescent="0.25">
      <c r="A14" s="29"/>
      <c r="B14" s="30" t="str">
        <f>'Control Entry'!N31</f>
        <v/>
      </c>
      <c r="C14" s="30" t="str">
        <f>'Control Entry'!O31</f>
        <v/>
      </c>
      <c r="D14" s="31"/>
      <c r="E14" s="32" t="str">
        <f>IF(ISBLANK('Control Entry'!H31),"",'Control Entry'!H31)</f>
        <v/>
      </c>
      <c r="F14" s="86" t="str">
        <f>IF(ISBLANK('Control Entry'!K31),"",'Control Entry'!K31)</f>
        <v/>
      </c>
      <c r="G14" s="85"/>
      <c r="H14" s="24" t="s">
        <v>29</v>
      </c>
    </row>
    <row r="15" spans="1:22" ht="36" customHeight="1" x14ac:dyDescent="0.2">
      <c r="A15" s="25"/>
      <c r="B15" s="26" t="str">
        <f>'Control Entry'!N32</f>
        <v/>
      </c>
      <c r="C15" s="26" t="str">
        <f>'Control Entry'!O32</f>
        <v/>
      </c>
      <c r="D15" s="33"/>
      <c r="E15" s="28" t="str">
        <f>IF(ISBLANK('Control Entry'!F32),"",'Control Entry'!F32)</f>
        <v/>
      </c>
      <c r="F15" s="83" t="str">
        <f>IF(ISBLANK('Control Entry'!I32),"",'Control Entry'!I32)</f>
        <v/>
      </c>
      <c r="G15" s="84"/>
      <c r="H15" s="24" t="s">
        <v>29</v>
      </c>
      <c r="J15" s="15"/>
      <c r="L15" s="176" t="s">
        <v>58</v>
      </c>
      <c r="M15" s="176"/>
      <c r="N15" s="176"/>
      <c r="O15" s="176"/>
      <c r="P15" s="176"/>
      <c r="Q15" s="176"/>
      <c r="R15" s="176"/>
      <c r="S15" s="176"/>
      <c r="T15" s="176"/>
      <c r="U15" s="176"/>
    </row>
    <row r="16" spans="1:22" ht="36" customHeight="1" thickBot="1" x14ac:dyDescent="0.25">
      <c r="A16" s="34" t="str">
        <f>IF(ISBLANK('Control Entry'!D32),"",'Control Entry'!D32)</f>
        <v/>
      </c>
      <c r="B16" s="35" t="str">
        <f>'Control Entry'!N32</f>
        <v/>
      </c>
      <c r="C16" s="35" t="str">
        <f>'Control Entry'!O32</f>
        <v/>
      </c>
      <c r="D16" s="36" t="str">
        <f>IF(ISBLANK('Control Entry'!E32),"",'Control Entry'!E32)</f>
        <v/>
      </c>
      <c r="E16" s="28" t="str">
        <f>IF(ISBLANK('Control Entry'!G32),"",'Control Entry'!G32)</f>
        <v/>
      </c>
      <c r="F16" s="83" t="str">
        <f>IF(ISBLANK('Control Entry'!J32),"",'Control Entry'!J32)</f>
        <v/>
      </c>
      <c r="G16" s="84"/>
      <c r="H16" s="24" t="s">
        <v>29</v>
      </c>
      <c r="L16" s="158"/>
      <c r="M16" s="158"/>
      <c r="N16" s="158"/>
      <c r="O16" s="158"/>
      <c r="P16" s="158"/>
      <c r="Q16" s="158"/>
      <c r="R16" s="158"/>
      <c r="S16" s="158"/>
      <c r="T16" s="158"/>
      <c r="U16" s="158"/>
    </row>
    <row r="17" spans="1:22" ht="36" customHeight="1" thickBot="1" x14ac:dyDescent="0.25">
      <c r="A17" s="29"/>
      <c r="B17" s="30" t="str">
        <f>'Control Entry'!N32</f>
        <v/>
      </c>
      <c r="C17" s="30" t="str">
        <f>'Control Entry'!O32</f>
        <v/>
      </c>
      <c r="D17" s="31"/>
      <c r="E17" s="32" t="str">
        <f>IF(ISBLANK('Control Entry'!H32),"",'Control Entry'!H32)</f>
        <v/>
      </c>
      <c r="F17" s="86" t="str">
        <f>IF(ISBLANK('Control Entry'!K32),"",'Control Entry'!K32)</f>
        <v/>
      </c>
      <c r="G17" s="85"/>
      <c r="H17" s="24" t="s">
        <v>29</v>
      </c>
    </row>
    <row r="18" spans="1:22" ht="36" customHeight="1" x14ac:dyDescent="0.2">
      <c r="A18" s="25"/>
      <c r="B18" s="26" t="str">
        <f>'Control Entry'!N33</f>
        <v/>
      </c>
      <c r="C18" s="26" t="str">
        <f>'Control Entry'!O33</f>
        <v/>
      </c>
      <c r="D18" s="33"/>
      <c r="E18" s="28" t="str">
        <f>IF(ISBLANK('Control Entry'!F33),"",'Control Entry'!F33)</f>
        <v/>
      </c>
      <c r="F18" s="83" t="str">
        <f>IF(ISBLANK('Control Entry'!I33),"",'Control Entry'!I33)</f>
        <v/>
      </c>
      <c r="G18" s="84"/>
      <c r="H18" s="24" t="s">
        <v>29</v>
      </c>
    </row>
    <row r="19" spans="1:22" ht="36" customHeight="1" x14ac:dyDescent="0.2">
      <c r="A19" s="34" t="str">
        <f>IF(ISBLANK('Control Entry'!D33),"",'Control Entry'!D33)</f>
        <v/>
      </c>
      <c r="B19" s="35" t="str">
        <f>'Control Entry'!N33</f>
        <v/>
      </c>
      <c r="C19" s="35" t="str">
        <f>'Control Entry'!O33</f>
        <v/>
      </c>
      <c r="D19" s="36" t="str">
        <f>IF(ISBLANK('Control Entry'!E33),"",'Control Entry'!E33)</f>
        <v/>
      </c>
      <c r="E19" s="28" t="str">
        <f>IF(ISBLANK('Control Entry'!G33),"",'Control Entry'!G33)</f>
        <v/>
      </c>
      <c r="F19" s="83" t="str">
        <f>IF(ISBLANK('Control Entry'!J33),"",'Control Entry'!J33)</f>
        <v/>
      </c>
      <c r="G19" s="84"/>
      <c r="H19" s="24" t="s">
        <v>29</v>
      </c>
    </row>
    <row r="20" spans="1:22" ht="36" customHeight="1" thickBot="1" x14ac:dyDescent="0.25">
      <c r="A20" s="29"/>
      <c r="B20" s="30" t="str">
        <f>'Control Entry'!N33</f>
        <v/>
      </c>
      <c r="C20" s="30" t="str">
        <f>'Control Entry'!O33</f>
        <v/>
      </c>
      <c r="D20" s="31"/>
      <c r="E20" s="32" t="str">
        <f>IF(ISBLANK('Control Entry'!H33),"",'Control Entry'!H33)</f>
        <v/>
      </c>
      <c r="F20" s="86" t="str">
        <f>IF(ISBLANK('Control Entry'!K33),"",'Control Entry'!K33)</f>
        <v/>
      </c>
      <c r="G20" s="85"/>
      <c r="H20" s="24" t="s">
        <v>29</v>
      </c>
      <c r="J20" s="49" t="s">
        <v>44</v>
      </c>
      <c r="K20" s="49"/>
      <c r="L20" s="168" t="str">
        <f>IF(ISBLANK('Control Entry'!B12),"",'Control Entry'!B12)</f>
        <v/>
      </c>
      <c r="M20" s="168"/>
      <c r="N20" s="168"/>
      <c r="P20" s="15" t="s">
        <v>0</v>
      </c>
      <c r="Q20" s="15"/>
      <c r="S20" s="141" t="str">
        <f>IF(ISBLANK('Control Entry'!B13),"",'Control Entry'!B13)</f>
        <v/>
      </c>
      <c r="T20" s="141"/>
      <c r="U20" s="141"/>
    </row>
    <row r="21" spans="1:22" ht="36" customHeight="1" x14ac:dyDescent="0.2">
      <c r="A21" s="25"/>
      <c r="B21" s="26" t="str">
        <f>'Control Entry'!N34</f>
        <v/>
      </c>
      <c r="C21" s="26" t="str">
        <f>'Control Entry'!O34</f>
        <v/>
      </c>
      <c r="D21" s="33"/>
      <c r="E21" s="28" t="str">
        <f>IF(ISBLANK('Control Entry'!F34),"",'Control Entry'!F34)</f>
        <v/>
      </c>
      <c r="F21" s="83" t="str">
        <f>IF(ISBLANK('Control Entry'!I34),"",'Control Entry'!I34)</f>
        <v/>
      </c>
      <c r="G21" s="84"/>
      <c r="H21" s="24" t="s">
        <v>29</v>
      </c>
      <c r="J21" s="155" t="s">
        <v>89</v>
      </c>
      <c r="K21" s="155"/>
      <c r="L21" s="155"/>
      <c r="M21" s="155"/>
      <c r="N21" s="155"/>
      <c r="O21" s="155"/>
      <c r="P21" s="155"/>
      <c r="Q21" s="155"/>
      <c r="R21" s="155"/>
      <c r="S21" s="155"/>
      <c r="T21" s="155"/>
      <c r="U21" s="155"/>
    </row>
    <row r="22" spans="1:22" ht="36" customHeight="1" thickBot="1" x14ac:dyDescent="0.25">
      <c r="A22" s="34" t="str">
        <f>IF(ISBLANK('Control Entry'!D34),"",'Control Entry'!D34)</f>
        <v/>
      </c>
      <c r="B22" s="35" t="str">
        <f>'Control Entry'!N34</f>
        <v/>
      </c>
      <c r="C22" s="35" t="str">
        <f>'Control Entry'!O34</f>
        <v/>
      </c>
      <c r="D22" s="36" t="str">
        <f>IF(ISBLANK('Control Entry'!E34),"",'Control Entry'!E34)</f>
        <v/>
      </c>
      <c r="E22" s="28" t="str">
        <f>IF(ISBLANK('Control Entry'!G34),"",'Control Entry'!G34)</f>
        <v/>
      </c>
      <c r="F22" s="83" t="str">
        <f>IF(ISBLANK('Control Entry'!J34),"",'Control Entry'!J34)</f>
        <v/>
      </c>
      <c r="G22" s="84"/>
      <c r="H22" s="24" t="s">
        <v>29</v>
      </c>
      <c r="J22" s="49" t="s">
        <v>45</v>
      </c>
      <c r="K22" s="49"/>
      <c r="L22" s="138"/>
      <c r="M22" s="138"/>
      <c r="N22" s="138"/>
      <c r="P22" s="15" t="s">
        <v>1</v>
      </c>
      <c r="Q22" s="15"/>
      <c r="S22" s="135"/>
      <c r="T22" s="135"/>
      <c r="U22" s="135"/>
    </row>
    <row r="23" spans="1:22" ht="36" customHeight="1" thickBot="1" x14ac:dyDescent="0.25">
      <c r="A23" s="29"/>
      <c r="B23" s="30" t="str">
        <f>'Control Entry'!N34</f>
        <v/>
      </c>
      <c r="C23" s="30" t="str">
        <f>'Control Entry'!O34</f>
        <v/>
      </c>
      <c r="D23" s="31"/>
      <c r="E23" s="32" t="str">
        <f>IF(ISBLANK('Control Entry'!H34),"",'Control Entry'!H34)</f>
        <v/>
      </c>
      <c r="F23" s="86" t="str">
        <f>IF(ISBLANK('Control Entry'!K34),"",'Control Entry'!K34)</f>
        <v/>
      </c>
      <c r="G23" s="85"/>
      <c r="H23" s="24" t="s">
        <v>29</v>
      </c>
      <c r="J23" s="49"/>
      <c r="K23" s="49"/>
      <c r="L23" s="44"/>
      <c r="M23" s="44"/>
      <c r="N23" s="44"/>
      <c r="P23" s="15"/>
      <c r="Q23" s="15"/>
    </row>
    <row r="24" spans="1:22" ht="36" customHeight="1" thickBot="1" x14ac:dyDescent="0.25">
      <c r="A24" s="25"/>
      <c r="B24" s="26" t="str">
        <f>'Control Entry'!N35</f>
        <v/>
      </c>
      <c r="C24" s="26" t="str">
        <f>'Control Entry'!O35</f>
        <v/>
      </c>
      <c r="D24" s="33"/>
      <c r="E24" s="28" t="str">
        <f>IF(ISBLANK('Control Entry'!F35),"",'Control Entry'!F35)</f>
        <v/>
      </c>
      <c r="F24" s="83" t="str">
        <f>IF(ISBLANK('Control Entry'!I35),"",'Control Entry'!I35)</f>
        <v/>
      </c>
      <c r="G24" s="84"/>
      <c r="H24" s="24" t="s">
        <v>29</v>
      </c>
      <c r="J24" s="135"/>
      <c r="K24" s="135"/>
      <c r="L24" s="135"/>
      <c r="M24" s="135"/>
      <c r="N24" s="135"/>
      <c r="P24" s="15" t="s">
        <v>2</v>
      </c>
      <c r="Q24" s="15"/>
      <c r="S24" s="135"/>
      <c r="T24" s="135"/>
      <c r="U24" s="135"/>
    </row>
    <row r="25" spans="1:22" ht="36" customHeight="1" x14ac:dyDescent="0.2">
      <c r="A25" s="34" t="str">
        <f>IF(ISBLANK('Control Entry'!D35),"",'Control Entry'!D35)</f>
        <v/>
      </c>
      <c r="B25" s="35" t="str">
        <f>'Control Entry'!N35</f>
        <v/>
      </c>
      <c r="C25" s="35" t="str">
        <f>'Control Entry'!O35</f>
        <v/>
      </c>
      <c r="D25" s="36" t="str">
        <f>IF(ISBLANK('Control Entry'!E35),"",'Control Entry'!E35)</f>
        <v/>
      </c>
      <c r="E25" s="28" t="str">
        <f>IF(ISBLANK('Control Entry'!G35),"",'Control Entry'!G35)</f>
        <v/>
      </c>
      <c r="F25" s="83" t="str">
        <f>IF(ISBLANK('Control Entry'!J35),"",'Control Entry'!J35)</f>
        <v/>
      </c>
      <c r="G25" s="84"/>
      <c r="H25" s="24" t="s">
        <v>29</v>
      </c>
      <c r="J25" s="156" t="s">
        <v>17</v>
      </c>
      <c r="K25" s="156"/>
      <c r="L25" s="156"/>
      <c r="M25" s="156"/>
      <c r="N25" s="156"/>
      <c r="O25" s="46"/>
      <c r="P25" s="139"/>
      <c r="Q25" s="139"/>
      <c r="R25" s="46"/>
      <c r="S25" s="152"/>
      <c r="T25" s="152"/>
      <c r="U25" s="152"/>
      <c r="V25" s="152"/>
    </row>
    <row r="26" spans="1:22" ht="36" customHeight="1" thickBot="1" x14ac:dyDescent="0.25">
      <c r="A26" s="29"/>
      <c r="B26" s="30" t="str">
        <f>'Control Entry'!N35</f>
        <v/>
      </c>
      <c r="C26" s="30" t="str">
        <f>'Control Entry'!O35</f>
        <v/>
      </c>
      <c r="D26" s="31"/>
      <c r="E26" s="32" t="str">
        <f>IF(ISBLANK('Control Entry'!H35),"",'Control Entry'!H35)</f>
        <v/>
      </c>
      <c r="F26" s="86" t="str">
        <f>IF(ISBLANK('Control Entry'!K35),"",'Control Entry'!K35)</f>
        <v/>
      </c>
      <c r="G26" s="85"/>
      <c r="H26" s="24" t="s">
        <v>29</v>
      </c>
    </row>
    <row r="27" spans="1:22" ht="36" customHeight="1" x14ac:dyDescent="0.2">
      <c r="A27" s="25"/>
      <c r="B27" s="26" t="str">
        <f>'Control Entry'!N36</f>
        <v/>
      </c>
      <c r="C27" s="26" t="str">
        <f>'Control Entry'!O36</f>
        <v/>
      </c>
      <c r="D27" s="33"/>
      <c r="E27" s="28" t="str">
        <f>IF(ISBLANK('Control Entry'!F36),"",'Control Entry'!F36)</f>
        <v/>
      </c>
      <c r="F27" s="83" t="str">
        <f>IF(ISBLANK('Control Entry'!I36),"",'Control Entry'!I36)</f>
        <v/>
      </c>
      <c r="G27" s="84"/>
      <c r="H27" s="24" t="s">
        <v>29</v>
      </c>
      <c r="K27" s="134" t="s">
        <v>56</v>
      </c>
      <c r="L27" s="139"/>
      <c r="M27" s="45" t="s">
        <v>57</v>
      </c>
      <c r="N27" s="139" t="s">
        <v>49</v>
      </c>
      <c r="O27" s="139"/>
      <c r="P27" s="139" t="s">
        <v>50</v>
      </c>
      <c r="Q27" s="139"/>
      <c r="R27" s="46" t="s">
        <v>51</v>
      </c>
      <c r="S27" s="152" t="s">
        <v>52</v>
      </c>
      <c r="T27" s="152"/>
      <c r="U27" s="152" t="s">
        <v>53</v>
      </c>
      <c r="V27" s="152"/>
    </row>
    <row r="28" spans="1:22" ht="36" customHeight="1" x14ac:dyDescent="0.2">
      <c r="A28" s="34" t="str">
        <f>IF(ISBLANK('Control Entry'!D36),"",'Control Entry'!D36)</f>
        <v/>
      </c>
      <c r="B28" s="35" t="str">
        <f>'Control Entry'!N36</f>
        <v/>
      </c>
      <c r="C28" s="35" t="str">
        <f>'Control Entry'!O36</f>
        <v/>
      </c>
      <c r="D28" s="36" t="str">
        <f>IF(ISBLANK('Control Entry'!E36),"",'Control Entry'!E36)</f>
        <v/>
      </c>
      <c r="E28" s="28" t="str">
        <f>IF(ISBLANK('Control Entry'!G36),"",'Control Entry'!G36)</f>
        <v/>
      </c>
      <c r="F28" s="83" t="str">
        <f>IF(ISBLANK('Control Entry'!J36),"",'Control Entry'!J36)</f>
        <v/>
      </c>
      <c r="G28" s="84"/>
      <c r="H28" s="24" t="s">
        <v>29</v>
      </c>
    </row>
    <row r="29" spans="1:22" ht="36" customHeight="1" thickBot="1" x14ac:dyDescent="0.25">
      <c r="A29" s="29"/>
      <c r="B29" s="30" t="str">
        <f>'Control Entry'!N36</f>
        <v/>
      </c>
      <c r="C29" s="30" t="str">
        <f>'Control Entry'!O36</f>
        <v/>
      </c>
      <c r="D29" s="31"/>
      <c r="E29" s="32" t="str">
        <f>IF(ISBLANK('Control Entry'!H36),"",'Control Entry'!H36)</f>
        <v/>
      </c>
      <c r="F29" s="86" t="str">
        <f>IF(ISBLANK('Control Entry'!K36),"",'Control Entry'!K36)</f>
        <v/>
      </c>
      <c r="G29" s="85"/>
      <c r="H29" s="24" t="s">
        <v>29</v>
      </c>
      <c r="M29" s="153" t="s">
        <v>42</v>
      </c>
      <c r="N29" s="153"/>
      <c r="O29" s="153"/>
      <c r="P29" s="153"/>
      <c r="Q29" s="153"/>
      <c r="R29" s="153"/>
      <c r="S29" s="153"/>
      <c r="T29" s="153"/>
      <c r="U29" s="48"/>
    </row>
    <row r="30" spans="1:22" ht="36" customHeight="1" x14ac:dyDescent="0.2">
      <c r="A30" s="25"/>
      <c r="B30" s="26" t="str">
        <f>'Control Entry'!N37</f>
        <v/>
      </c>
      <c r="C30" s="26" t="str">
        <f>'Control Entry'!O37</f>
        <v/>
      </c>
      <c r="D30" s="33"/>
      <c r="E30" s="28" t="str">
        <f>IF(ISBLANK('Control Entry'!F37),"",'Control Entry'!F37)</f>
        <v/>
      </c>
      <c r="F30" s="83" t="str">
        <f>IF(ISBLANK('Control Entry'!I37),"",'Control Entry'!I37)</f>
        <v/>
      </c>
      <c r="G30" s="84"/>
      <c r="H30" s="24" t="s">
        <v>29</v>
      </c>
      <c r="M30" s="16"/>
      <c r="N30" s="18"/>
      <c r="O30" s="18"/>
      <c r="P30" s="19"/>
      <c r="Q30" s="16"/>
      <c r="R30" s="18"/>
      <c r="S30" s="18"/>
      <c r="T30" s="19"/>
    </row>
    <row r="31" spans="1:22" ht="36" customHeight="1" x14ac:dyDescent="0.2">
      <c r="A31" s="34" t="str">
        <f>IF(ISBLANK('Control Entry'!D37),"",'Control Entry'!D37)</f>
        <v/>
      </c>
      <c r="B31" s="35" t="str">
        <f>'Control Entry'!N37</f>
        <v/>
      </c>
      <c r="C31" s="35" t="str">
        <f>'Control Entry'!O37</f>
        <v/>
      </c>
      <c r="D31" s="36" t="str">
        <f>IF(ISBLANK('Control Entry'!E37),"",'Control Entry'!E37)</f>
        <v/>
      </c>
      <c r="E31" s="28" t="str">
        <f>IF(ISBLANK('Control Entry'!G37),"",'Control Entry'!G37)</f>
        <v/>
      </c>
      <c r="F31" s="83" t="str">
        <f>IF(ISBLANK('Control Entry'!J37),"",'Control Entry'!J37)</f>
        <v/>
      </c>
      <c r="G31" s="84"/>
      <c r="H31" s="24" t="s">
        <v>29</v>
      </c>
      <c r="M31" s="17"/>
      <c r="P31" s="20"/>
      <c r="Q31" s="17"/>
      <c r="T31" s="20"/>
    </row>
    <row r="32" spans="1:22" ht="36" customHeight="1" thickBot="1" x14ac:dyDescent="0.25">
      <c r="A32" s="29"/>
      <c r="B32" s="30" t="str">
        <f>'Control Entry'!N37</f>
        <v/>
      </c>
      <c r="C32" s="30" t="str">
        <f>'Control Entry'!O37</f>
        <v/>
      </c>
      <c r="D32" s="31"/>
      <c r="E32" s="32" t="str">
        <f>IF(ISBLANK('Control Entry'!H37),"",'Control Entry'!H37)</f>
        <v/>
      </c>
      <c r="F32" s="86" t="str">
        <f>IF(ISBLANK('Control Entry'!K37),"",'Control Entry'!K37)</f>
        <v/>
      </c>
      <c r="G32" s="85"/>
      <c r="H32" s="24" t="s">
        <v>29</v>
      </c>
      <c r="M32" s="170" t="s">
        <v>81</v>
      </c>
      <c r="N32" s="171"/>
      <c r="O32" s="171"/>
      <c r="P32" s="172"/>
      <c r="Q32" s="173">
        <f>'Control Entry'!B3</f>
        <v>44874</v>
      </c>
      <c r="R32" s="174"/>
      <c r="S32" s="174"/>
      <c r="T32" s="175"/>
    </row>
    <row r="33" spans="1:22" ht="36" customHeight="1" x14ac:dyDescent="0.2">
      <c r="A33" s="133" t="s">
        <v>43</v>
      </c>
      <c r="B33" s="133"/>
      <c r="C33" s="133"/>
      <c r="D33" s="133"/>
      <c r="E33" s="133"/>
      <c r="F33" s="133"/>
      <c r="G33" s="133"/>
      <c r="H33" s="37"/>
      <c r="I33" s="37"/>
      <c r="M33" s="163" t="s">
        <v>85</v>
      </c>
      <c r="N33" s="164"/>
      <c r="O33" s="164"/>
      <c r="P33" s="164"/>
      <c r="Q33" s="167">
        <f>'Control Entry'!B4</f>
        <v>0</v>
      </c>
      <c r="R33" s="165"/>
      <c r="S33" s="165"/>
      <c r="T33" s="165"/>
      <c r="V33" s="44"/>
    </row>
    <row r="34" spans="1:22" ht="36" customHeight="1" x14ac:dyDescent="0.2">
      <c r="A34"/>
      <c r="O34" s="15"/>
      <c r="P34" s="15"/>
      <c r="Q34" s="15"/>
      <c r="R34" s="42"/>
    </row>
    <row r="35" spans="1:22" ht="36" customHeight="1" x14ac:dyDescent="0.2">
      <c r="A35"/>
      <c r="N35" s="153"/>
      <c r="O35" s="153"/>
      <c r="P35" s="153"/>
      <c r="Q35" s="153"/>
      <c r="R35" s="153"/>
      <c r="S35" s="153"/>
      <c r="T35" s="153"/>
      <c r="U35" s="153"/>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DiqJ+JOYBhoyZ1m99XU4D8NDihYKDATVeEm7KPe0KaI0+RIl/s0HliAQDBep4bratR5dvcZSaZLG/PV3ddwAYA==" saltValue="BtrAYkICphSvoTgltO5kCQ==" spinCount="100000" sheet="1" objects="1" scenarios="1" formatCells="0" selectLockedCells="1"/>
  <mergeCells count="42">
    <mergeCell ref="M32:P32"/>
    <mergeCell ref="Q32:T32"/>
    <mergeCell ref="A33:G33"/>
    <mergeCell ref="N35:U35"/>
    <mergeCell ref="L8:Q8"/>
    <mergeCell ref="M29:T29"/>
    <mergeCell ref="L15:U15"/>
    <mergeCell ref="S20:U20"/>
    <mergeCell ref="J25:N25"/>
    <mergeCell ref="P25:Q25"/>
    <mergeCell ref="S25:T25"/>
    <mergeCell ref="U25:V25"/>
    <mergeCell ref="K27:L27"/>
    <mergeCell ref="N27:O27"/>
    <mergeCell ref="P27:Q27"/>
    <mergeCell ref="S27:T27"/>
    <mergeCell ref="U27:V27"/>
    <mergeCell ref="M33:P33"/>
    <mergeCell ref="J24:N24"/>
    <mergeCell ref="A1:G1"/>
    <mergeCell ref="K2:U2"/>
    <mergeCell ref="M4:T4"/>
    <mergeCell ref="N5:O5"/>
    <mergeCell ref="R5:U5"/>
    <mergeCell ref="O3:R3"/>
    <mergeCell ref="S24:U24"/>
    <mergeCell ref="Q33:T33"/>
    <mergeCell ref="L20:N20"/>
    <mergeCell ref="L6:U6"/>
    <mergeCell ref="T8:U8"/>
    <mergeCell ref="L9:U9"/>
    <mergeCell ref="L10:U10"/>
    <mergeCell ref="L16:U16"/>
    <mergeCell ref="L22:N22"/>
    <mergeCell ref="S22:U22"/>
    <mergeCell ref="L11:N11"/>
    <mergeCell ref="S11:U11"/>
    <mergeCell ref="L12:N12"/>
    <mergeCell ref="S12:U12"/>
    <mergeCell ref="L13:N13"/>
    <mergeCell ref="R13:U13"/>
    <mergeCell ref="J21:U21"/>
  </mergeCells>
  <phoneticPr fontId="16" type="noConversion"/>
  <conditionalFormatting sqref="J22:N22">
    <cfRule type="expression" dxfId="14" priority="2">
      <formula>$S$3="#2"</formula>
    </cfRule>
  </conditionalFormatting>
  <conditionalFormatting sqref="J21:U21">
    <cfRule type="expression" dxfId="13" priority="1">
      <formula>$S$3&lt;&gt;"#2"</formula>
    </cfRule>
  </conditionalFormatting>
  <conditionalFormatting sqref="K27:V27">
    <cfRule type="expression" dxfId="12" priority="3">
      <formula>$S$3="#2"</formula>
    </cfRule>
  </conditionalFormatting>
  <conditionalFormatting sqref="P22:U24">
    <cfRule type="expression" dxfId="11" priority="4">
      <formula>$S$3="#2"</formula>
    </cfRule>
  </conditionalFormatting>
  <printOptions horizontalCentered="1" verticalCentered="1"/>
  <pageMargins left="0.2" right="0.2" top="0.2" bottom="0.2" header="0.51" footer="0.51"/>
  <pageSetup scale="44"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409A-CD2B-D847-B15D-2D9B75969139}">
  <sheetPr>
    <pageSetUpPr fitToPage="1"/>
  </sheetPr>
  <dimension ref="A1:V40"/>
  <sheetViews>
    <sheetView showGridLines="0" topLeftCell="F1" zoomScale="92" zoomScaleNormal="92" zoomScalePageLayoutView="92" workbookViewId="0">
      <selection activeCell="F3" sqref="F3"/>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customWidth="1"/>
    <col min="9" max="9" width="12" customWidth="1"/>
    <col min="12" max="14" width="9" customWidth="1"/>
    <col min="18" max="18" width="8.83203125" customWidth="1"/>
    <col min="19" max="19" width="9" customWidth="1"/>
  </cols>
  <sheetData>
    <row r="1" spans="1:22" ht="21" thickBot="1" x14ac:dyDescent="0.2">
      <c r="A1" s="132" t="s">
        <v>74</v>
      </c>
      <c r="B1" s="132"/>
      <c r="C1" s="132"/>
      <c r="D1" s="132"/>
      <c r="E1" s="132"/>
      <c r="F1" s="132"/>
      <c r="G1" s="132"/>
      <c r="H1" s="24" t="s">
        <v>29</v>
      </c>
    </row>
    <row r="2" spans="1:22" ht="33.75" customHeight="1" thickBot="1" x14ac:dyDescent="0.25">
      <c r="A2" s="64" t="s">
        <v>30</v>
      </c>
      <c r="B2" s="9" t="s">
        <v>3</v>
      </c>
      <c r="C2" s="9" t="s">
        <v>4</v>
      </c>
      <c r="D2" s="9" t="s">
        <v>25</v>
      </c>
      <c r="E2" s="9" t="s">
        <v>31</v>
      </c>
      <c r="F2" s="9" t="s">
        <v>59</v>
      </c>
      <c r="G2" s="64" t="s">
        <v>32</v>
      </c>
      <c r="H2" s="24" t="s">
        <v>29</v>
      </c>
      <c r="K2" s="165" t="s">
        <v>55</v>
      </c>
      <c r="L2" s="165"/>
      <c r="M2" s="165"/>
      <c r="N2" s="165"/>
      <c r="O2" s="165"/>
      <c r="P2" s="165"/>
      <c r="Q2" s="165"/>
      <c r="R2" s="165"/>
      <c r="S2" s="165"/>
      <c r="T2" s="165"/>
      <c r="U2" s="165"/>
    </row>
    <row r="3" spans="1:22" ht="36" customHeight="1" x14ac:dyDescent="0.45">
      <c r="A3" s="25"/>
      <c r="B3" s="26" t="str">
        <f>'Control Entry'!N41</f>
        <v/>
      </c>
      <c r="C3" s="26" t="str">
        <f>'Control Entry'!O41</f>
        <v/>
      </c>
      <c r="D3" s="27"/>
      <c r="E3" s="28" t="str">
        <f>IF(ISBLANK('Control Entry'!F41),"",'Control Entry'!F41)</f>
        <v/>
      </c>
      <c r="F3" s="83" t="str">
        <f>IF(ISBLANK('Control Entry'!I41),"",'Control Entry'!I41)</f>
        <v/>
      </c>
      <c r="G3" s="84"/>
      <c r="H3" s="24" t="s">
        <v>29</v>
      </c>
      <c r="K3" s="14"/>
      <c r="O3" s="154" t="s">
        <v>73</v>
      </c>
      <c r="P3" s="154"/>
      <c r="Q3" s="154"/>
      <c r="R3" s="154"/>
      <c r="S3" s="73" t="str">
        <f>IF('Control Entry'!D41&lt;&gt;0,"#3",IF(AND('Control Entry'!D41=0,'Control Entry'!D54&lt;&gt;0),"#1",""))</f>
        <v/>
      </c>
      <c r="T3" s="74"/>
      <c r="U3" s="38"/>
    </row>
    <row r="4" spans="1:22" ht="36" customHeight="1" x14ac:dyDescent="0.2">
      <c r="A4" s="34" t="str">
        <f>IF(ISBLANK('Control Entry'!D41),"",'Control Entry'!D41)</f>
        <v/>
      </c>
      <c r="B4" s="35" t="str">
        <f>'Control Entry'!N41</f>
        <v/>
      </c>
      <c r="C4" s="35" t="str">
        <f>'Control Entry'!O41</f>
        <v/>
      </c>
      <c r="D4" s="36" t="str">
        <f>IF(ISBLANK('Control Entry'!E41),"",'Control Entry'!E41)</f>
        <v/>
      </c>
      <c r="E4" s="28" t="str">
        <f>IF(ISBLANK('Control Entry'!G41),"",'Control Entry'!G41)</f>
        <v/>
      </c>
      <c r="F4" s="83" t="str">
        <f>IF(ISBLANK('Control Entry'!J41),"",'Control Entry'!J41)</f>
        <v/>
      </c>
      <c r="G4" s="84"/>
      <c r="H4" s="24" t="s">
        <v>29</v>
      </c>
      <c r="K4" s="14"/>
      <c r="M4" s="134" t="str">
        <f>IF(ISBLANK(brevet),"",brevet&amp;" km Randonnée")</f>
        <v>100 km Randonnée</v>
      </c>
      <c r="N4" s="134"/>
      <c r="O4" s="134"/>
      <c r="P4" s="134"/>
      <c r="Q4" s="134"/>
      <c r="R4" s="134"/>
      <c r="S4" s="134"/>
      <c r="T4" s="134"/>
      <c r="U4" s="39"/>
    </row>
    <row r="5" spans="1:22" ht="36" customHeight="1" thickBot="1" x14ac:dyDescent="0.25">
      <c r="A5" s="29"/>
      <c r="B5" s="30" t="str">
        <f>'Control Entry'!N41</f>
        <v/>
      </c>
      <c r="C5" s="30" t="str">
        <f>'Control Entry'!O41</f>
        <v/>
      </c>
      <c r="D5" s="31"/>
      <c r="E5" s="32" t="str">
        <f>IF(ISBLANK('Control Entry'!H41),"",'Control Entry'!H41)</f>
        <v/>
      </c>
      <c r="F5" s="86" t="str">
        <f>IF(ISBLANK('Control Entry'!K41),"",'Control Entry'!K41)</f>
        <v/>
      </c>
      <c r="G5" s="85"/>
      <c r="H5" s="24" t="s">
        <v>29</v>
      </c>
      <c r="K5" s="14"/>
      <c r="M5" s="15"/>
      <c r="N5" s="152" t="s">
        <v>47</v>
      </c>
      <c r="O5" s="152"/>
      <c r="P5" s="51" t="str">
        <f>IF(ISBLANK(Brevet_Number),"",Brevet_Number)</f>
        <v/>
      </c>
      <c r="Q5" s="52"/>
      <c r="R5" s="166" t="str">
        <f>IF(ISBLANK('Control Entry'!$B10),"",'Control Entry'!$B10)</f>
        <v/>
      </c>
      <c r="S5" s="166"/>
      <c r="T5" s="166"/>
      <c r="U5" s="166"/>
      <c r="V5" s="40"/>
    </row>
    <row r="6" spans="1:22" ht="36" customHeight="1" x14ac:dyDescent="0.2">
      <c r="A6" s="25"/>
      <c r="B6" s="26" t="str">
        <f>'Control Entry'!N42</f>
        <v/>
      </c>
      <c r="C6" s="26" t="str">
        <f>'Control Entry'!O42</f>
        <v/>
      </c>
      <c r="D6" s="33"/>
      <c r="E6" s="28" t="str">
        <f>IF(ISBLANK('Control Entry'!F42),"",'Control Entry'!F42)</f>
        <v/>
      </c>
      <c r="F6" s="83" t="str">
        <f>IF(ISBLANK('Control Entry'!I42),"",'Control Entry'!I42)</f>
        <v/>
      </c>
      <c r="G6" s="84"/>
      <c r="H6" s="24" t="s">
        <v>29</v>
      </c>
      <c r="K6" s="14"/>
      <c r="L6" s="155" t="str">
        <f>IF(ISBLANK(Brevet_Description),"",Brevet_Description)</f>
        <v/>
      </c>
      <c r="M6" s="155"/>
      <c r="N6" s="155"/>
      <c r="O6" s="155"/>
      <c r="P6" s="155"/>
      <c r="Q6" s="155"/>
      <c r="R6" s="155"/>
      <c r="S6" s="155"/>
      <c r="T6" s="155"/>
      <c r="U6" s="155"/>
    </row>
    <row r="7" spans="1:22" ht="36" customHeight="1" x14ac:dyDescent="0.2">
      <c r="A7" s="34" t="str">
        <f>IF(ISBLANK('Control Entry'!D42),"",'Control Entry'!D42)</f>
        <v/>
      </c>
      <c r="B7" s="35" t="str">
        <f>'Control Entry'!N42</f>
        <v/>
      </c>
      <c r="C7" s="35" t="str">
        <f>'Control Entry'!O42</f>
        <v/>
      </c>
      <c r="D7" s="36" t="str">
        <f>IF(ISBLANK('Control Entry'!E42),"",'Control Entry'!E42)</f>
        <v/>
      </c>
      <c r="E7" s="28" t="str">
        <f>IF(ISBLANK('Control Entry'!G42),"",'Control Entry'!G42)</f>
        <v/>
      </c>
      <c r="F7" s="83" t="str">
        <f>IF(ISBLANK('Control Entry'!J42),"",'Control Entry'!J42)</f>
        <v/>
      </c>
      <c r="G7" s="84"/>
      <c r="H7" s="24" t="s">
        <v>29</v>
      </c>
    </row>
    <row r="8" spans="1:22" ht="36" customHeight="1" thickBot="1" x14ac:dyDescent="0.25">
      <c r="A8" s="29"/>
      <c r="B8" s="30" t="str">
        <f>'Control Entry'!N42</f>
        <v/>
      </c>
      <c r="C8" s="30" t="str">
        <f>'Control Entry'!O42</f>
        <v/>
      </c>
      <c r="D8" s="31"/>
      <c r="E8" s="32" t="str">
        <f>IF(ISBLANK('Control Entry'!H42),"",'Control Entry'!H42)</f>
        <v/>
      </c>
      <c r="F8" s="86" t="str">
        <f>IF(ISBLANK('Control Entry'!K42),"",'Control Entry'!K42)</f>
        <v/>
      </c>
      <c r="G8" s="85"/>
      <c r="H8" s="24" t="s">
        <v>29</v>
      </c>
      <c r="J8" s="15" t="s">
        <v>34</v>
      </c>
      <c r="L8" s="136"/>
      <c r="M8" s="136"/>
      <c r="N8" s="136"/>
      <c r="O8" s="136"/>
      <c r="P8" s="136"/>
      <c r="Q8" s="136"/>
      <c r="S8" s="41" t="s">
        <v>46</v>
      </c>
      <c r="T8" s="137"/>
      <c r="U8" s="137"/>
    </row>
    <row r="9" spans="1:22" ht="36" customHeight="1" thickBot="1" x14ac:dyDescent="0.3">
      <c r="A9" s="25"/>
      <c r="B9" s="26" t="str">
        <f>'Control Entry'!N43</f>
        <v/>
      </c>
      <c r="C9" s="26" t="str">
        <f>'Control Entry'!O43</f>
        <v/>
      </c>
      <c r="D9" s="33"/>
      <c r="E9" s="28" t="str">
        <f>IF(ISBLANK('Control Entry'!F43),"",'Control Entry'!F43)</f>
        <v/>
      </c>
      <c r="F9" s="83" t="str">
        <f>IF(ISBLANK('Control Entry'!I43),"",'Control Entry'!I43)</f>
        <v/>
      </c>
      <c r="G9" s="84"/>
      <c r="H9" s="24" t="s">
        <v>29</v>
      </c>
      <c r="J9" s="15" t="s">
        <v>35</v>
      </c>
      <c r="K9" s="15"/>
      <c r="L9" s="169" t="s">
        <v>54</v>
      </c>
      <c r="M9" s="169"/>
      <c r="N9" s="169"/>
      <c r="O9" s="169"/>
      <c r="P9" s="169"/>
      <c r="Q9" s="169"/>
      <c r="R9" s="169"/>
      <c r="S9" s="169"/>
      <c r="T9" s="169"/>
      <c r="U9" s="169"/>
    </row>
    <row r="10" spans="1:22" ht="36" customHeight="1" thickBot="1" x14ac:dyDescent="0.3">
      <c r="A10" s="34" t="str">
        <f>IF(ISBLANK('Control Entry'!D43),"",'Control Entry'!D43)</f>
        <v/>
      </c>
      <c r="B10" s="35" t="str">
        <f>'Control Entry'!N43</f>
        <v/>
      </c>
      <c r="C10" s="35" t="str">
        <f>'Control Entry'!O43</f>
        <v/>
      </c>
      <c r="D10" s="36" t="str">
        <f>IF(ISBLANK('Control Entry'!E43),"",'Control Entry'!E43)</f>
        <v/>
      </c>
      <c r="E10" s="28" t="str">
        <f>IF(ISBLANK('Control Entry'!G43),"",'Control Entry'!G43)</f>
        <v/>
      </c>
      <c r="F10" s="83" t="str">
        <f>IF(ISBLANK('Control Entry'!J43),"",'Control Entry'!J43)</f>
        <v/>
      </c>
      <c r="G10" s="84"/>
      <c r="H10" s="24" t="s">
        <v>29</v>
      </c>
      <c r="J10" s="15"/>
      <c r="K10" s="15"/>
      <c r="L10" s="159"/>
      <c r="M10" s="159"/>
      <c r="N10" s="159"/>
      <c r="O10" s="159"/>
      <c r="P10" s="159"/>
      <c r="Q10" s="159"/>
      <c r="R10" s="159"/>
      <c r="S10" s="159"/>
      <c r="T10" s="159"/>
      <c r="U10" s="159"/>
    </row>
    <row r="11" spans="1:22" ht="36" customHeight="1" thickBot="1" x14ac:dyDescent="0.3">
      <c r="A11" s="29"/>
      <c r="B11" s="30" t="str">
        <f>'Control Entry'!N43</f>
        <v/>
      </c>
      <c r="C11" s="30" t="str">
        <f>'Control Entry'!O43</f>
        <v/>
      </c>
      <c r="D11" s="31"/>
      <c r="E11" s="32" t="str">
        <f>IF(ISBLANK('Control Entry'!H43),"",'Control Entry'!H43)</f>
        <v/>
      </c>
      <c r="F11" s="86" t="str">
        <f>IF(ISBLANK('Control Entry'!K43),"",'Control Entry'!K43)</f>
        <v/>
      </c>
      <c r="G11" s="85"/>
      <c r="H11" s="24" t="s">
        <v>29</v>
      </c>
      <c r="J11" s="15" t="s">
        <v>36</v>
      </c>
      <c r="K11" s="15"/>
      <c r="L11" s="159"/>
      <c r="M11" s="159"/>
      <c r="N11" s="159"/>
      <c r="O11" s="15"/>
      <c r="P11" s="15" t="s">
        <v>37</v>
      </c>
      <c r="Q11" s="15"/>
      <c r="R11" s="15"/>
      <c r="S11" s="160"/>
      <c r="T11" s="160"/>
      <c r="U11" s="160"/>
    </row>
    <row r="12" spans="1:22" ht="36" customHeight="1" thickBot="1" x14ac:dyDescent="0.3">
      <c r="A12" s="25"/>
      <c r="B12" s="26" t="str">
        <f>'Control Entry'!N44</f>
        <v/>
      </c>
      <c r="C12" s="26" t="str">
        <f>'Control Entry'!O44</f>
        <v/>
      </c>
      <c r="D12" s="33"/>
      <c r="E12" s="28" t="str">
        <f>IF(ISBLANK('Control Entry'!F44),"",'Control Entry'!F44)</f>
        <v/>
      </c>
      <c r="F12" s="83" t="str">
        <f>IF(ISBLANK('Control Entry'!I44),"",'Control Entry'!I44)</f>
        <v/>
      </c>
      <c r="G12" s="84"/>
      <c r="H12" s="24" t="s">
        <v>29</v>
      </c>
      <c r="J12" s="15" t="s">
        <v>38</v>
      </c>
      <c r="K12" s="15"/>
      <c r="L12" s="159"/>
      <c r="M12" s="159"/>
      <c r="N12" s="159"/>
      <c r="O12" s="15"/>
      <c r="P12" s="15" t="s">
        <v>39</v>
      </c>
      <c r="Q12" s="15"/>
      <c r="R12" s="15"/>
      <c r="S12" s="160"/>
      <c r="T12" s="160"/>
      <c r="U12" s="160"/>
    </row>
    <row r="13" spans="1:22" ht="36" customHeight="1" thickBot="1" x14ac:dyDescent="0.3">
      <c r="A13" s="34" t="str">
        <f>IF(ISBLANK('Control Entry'!D44),"",'Control Entry'!D44)</f>
        <v/>
      </c>
      <c r="B13" s="35" t="str">
        <f>'Control Entry'!N44</f>
        <v/>
      </c>
      <c r="C13" s="35" t="str">
        <f>'Control Entry'!O44</f>
        <v/>
      </c>
      <c r="D13" s="36" t="str">
        <f>IF(ISBLANK('Control Entry'!E44),"",'Control Entry'!E44)</f>
        <v/>
      </c>
      <c r="E13" s="28" t="str">
        <f>IF(ISBLANK('Control Entry'!G44),"",'Control Entry'!G44)</f>
        <v/>
      </c>
      <c r="F13" s="83" t="str">
        <f>IF(ISBLANK('Control Entry'!J44),"",'Control Entry'!J44)</f>
        <v/>
      </c>
      <c r="G13" s="84"/>
      <c r="H13" s="24" t="s">
        <v>29</v>
      </c>
      <c r="J13" s="15" t="s">
        <v>40</v>
      </c>
      <c r="L13" s="161"/>
      <c r="M13" s="161"/>
      <c r="N13" s="161"/>
      <c r="P13" s="15" t="s">
        <v>41</v>
      </c>
      <c r="Q13" s="15"/>
      <c r="R13" s="162"/>
      <c r="S13" s="162"/>
      <c r="T13" s="162"/>
      <c r="U13" s="162"/>
    </row>
    <row r="14" spans="1:22" ht="36" customHeight="1" thickBot="1" x14ac:dyDescent="0.25">
      <c r="A14" s="29"/>
      <c r="B14" s="30" t="str">
        <f>'Control Entry'!N44</f>
        <v/>
      </c>
      <c r="C14" s="30" t="str">
        <f>'Control Entry'!O44</f>
        <v/>
      </c>
      <c r="D14" s="31"/>
      <c r="E14" s="32" t="str">
        <f>IF(ISBLANK('Control Entry'!H44),"",'Control Entry'!H44)</f>
        <v/>
      </c>
      <c r="F14" s="86" t="str">
        <f>IF(ISBLANK('Control Entry'!K44),"",'Control Entry'!K44)</f>
        <v/>
      </c>
      <c r="G14" s="85"/>
      <c r="H14" s="24" t="s">
        <v>29</v>
      </c>
    </row>
    <row r="15" spans="1:22" ht="36" customHeight="1" x14ac:dyDescent="0.2">
      <c r="A15" s="25"/>
      <c r="B15" s="26" t="str">
        <f>'Control Entry'!N45</f>
        <v/>
      </c>
      <c r="C15" s="26" t="str">
        <f>'Control Entry'!O45</f>
        <v/>
      </c>
      <c r="D15" s="33"/>
      <c r="E15" s="28" t="str">
        <f>IF(ISBLANK('Control Entry'!F45),"",'Control Entry'!F45)</f>
        <v/>
      </c>
      <c r="F15" s="83" t="str">
        <f>IF(ISBLANK('Control Entry'!I45),"",'Control Entry'!I45)</f>
        <v/>
      </c>
      <c r="G15" s="84"/>
      <c r="H15" s="24" t="s">
        <v>29</v>
      </c>
      <c r="J15" s="15"/>
      <c r="L15" s="176" t="s">
        <v>58</v>
      </c>
      <c r="M15" s="176"/>
      <c r="N15" s="176"/>
      <c r="O15" s="176"/>
      <c r="P15" s="176"/>
      <c r="Q15" s="176"/>
      <c r="R15" s="176"/>
      <c r="S15" s="176"/>
      <c r="T15" s="176"/>
      <c r="U15" s="176"/>
    </row>
    <row r="16" spans="1:22" ht="36" customHeight="1" thickBot="1" x14ac:dyDescent="0.25">
      <c r="A16" s="34" t="str">
        <f>IF(ISBLANK('Control Entry'!D45),"",'Control Entry'!D45)</f>
        <v/>
      </c>
      <c r="B16" s="35" t="str">
        <f>'Control Entry'!N45</f>
        <v/>
      </c>
      <c r="C16" s="35" t="str">
        <f>'Control Entry'!O45</f>
        <v/>
      </c>
      <c r="D16" s="36" t="str">
        <f>IF(ISBLANK('Control Entry'!E45),"",'Control Entry'!E45)</f>
        <v/>
      </c>
      <c r="E16" s="28" t="str">
        <f>IF(ISBLANK('Control Entry'!G45),"",'Control Entry'!G45)</f>
        <v/>
      </c>
      <c r="F16" s="83" t="str">
        <f>IF(ISBLANK('Control Entry'!J45),"",'Control Entry'!J45)</f>
        <v/>
      </c>
      <c r="G16" s="84"/>
      <c r="H16" s="24" t="s">
        <v>29</v>
      </c>
      <c r="L16" s="177"/>
      <c r="M16" s="177"/>
      <c r="N16" s="177"/>
      <c r="O16" s="177"/>
      <c r="P16" s="177"/>
      <c r="Q16" s="177"/>
      <c r="R16" s="177"/>
      <c r="S16" s="177"/>
      <c r="T16" s="177"/>
      <c r="U16" s="177"/>
    </row>
    <row r="17" spans="1:22" ht="36" customHeight="1" thickBot="1" x14ac:dyDescent="0.25">
      <c r="A17" s="29"/>
      <c r="B17" s="30" t="str">
        <f>'Control Entry'!N45</f>
        <v/>
      </c>
      <c r="C17" s="30" t="str">
        <f>'Control Entry'!O45</f>
        <v/>
      </c>
      <c r="D17" s="31"/>
      <c r="E17" s="32" t="str">
        <f>IF(ISBLANK('Control Entry'!H45),"",'Control Entry'!H45)</f>
        <v/>
      </c>
      <c r="F17" s="86" t="str">
        <f>IF(ISBLANK('Control Entry'!K45),"",'Control Entry'!K45)</f>
        <v/>
      </c>
      <c r="G17" s="85"/>
      <c r="H17" s="24" t="s">
        <v>29</v>
      </c>
    </row>
    <row r="18" spans="1:22" ht="36" customHeight="1" x14ac:dyDescent="0.2">
      <c r="A18" s="25"/>
      <c r="B18" s="26" t="str">
        <f>'Control Entry'!N46</f>
        <v/>
      </c>
      <c r="C18" s="26" t="str">
        <f>'Control Entry'!O46</f>
        <v/>
      </c>
      <c r="D18" s="33"/>
      <c r="E18" s="28" t="str">
        <f>IF(ISBLANK('Control Entry'!F46),"",'Control Entry'!F46)</f>
        <v/>
      </c>
      <c r="F18" s="83" t="str">
        <f>IF(ISBLANK('Control Entry'!I46),"",'Control Entry'!I46)</f>
        <v/>
      </c>
      <c r="G18" s="84"/>
      <c r="H18" s="24" t="s">
        <v>29</v>
      </c>
    </row>
    <row r="19" spans="1:22" ht="36" customHeight="1" x14ac:dyDescent="0.2">
      <c r="A19" s="34" t="str">
        <f>IF(ISBLANK('Control Entry'!D46),"",'Control Entry'!D46)</f>
        <v/>
      </c>
      <c r="B19" s="35" t="str">
        <f>'Control Entry'!N46</f>
        <v/>
      </c>
      <c r="C19" s="35" t="str">
        <f>'Control Entry'!O46</f>
        <v/>
      </c>
      <c r="D19" s="36" t="str">
        <f>IF(ISBLANK('Control Entry'!E46),"",'Control Entry'!E46)</f>
        <v/>
      </c>
      <c r="E19" s="28" t="str">
        <f>IF(ISBLANK('Control Entry'!G46),"",'Control Entry'!G46)</f>
        <v/>
      </c>
      <c r="F19" s="83" t="str">
        <f>IF(ISBLANK('Control Entry'!J46),"",'Control Entry'!J46)</f>
        <v/>
      </c>
      <c r="G19" s="84"/>
      <c r="H19" s="24" t="s">
        <v>29</v>
      </c>
    </row>
    <row r="20" spans="1:22" ht="36" customHeight="1" thickBot="1" x14ac:dyDescent="0.25">
      <c r="A20" s="29"/>
      <c r="B20" s="30" t="str">
        <f>'Control Entry'!N46</f>
        <v/>
      </c>
      <c r="C20" s="30" t="str">
        <f>'Control Entry'!O46</f>
        <v/>
      </c>
      <c r="D20" s="31"/>
      <c r="E20" s="32" t="str">
        <f>IF(ISBLANK('Control Entry'!H46),"",'Control Entry'!H46)</f>
        <v/>
      </c>
      <c r="F20" s="86" t="str">
        <f>IF(ISBLANK('Control Entry'!K46),"",'Control Entry'!K46)</f>
        <v/>
      </c>
      <c r="G20" s="85"/>
      <c r="H20" s="24" t="s">
        <v>29</v>
      </c>
      <c r="J20" s="49" t="s">
        <v>44</v>
      </c>
      <c r="K20" s="49"/>
      <c r="L20" s="140" t="str">
        <f>IF(ISBLANK('Control Entry'!B12),"",'Control Entry'!B12)</f>
        <v/>
      </c>
      <c r="M20" s="140"/>
      <c r="N20" s="140"/>
      <c r="P20" s="15" t="s">
        <v>0</v>
      </c>
      <c r="Q20" s="15"/>
      <c r="S20" s="141" t="str">
        <f>IF(ISBLANK('Control Entry'!B13),"",'Control Entry'!B13)</f>
        <v/>
      </c>
      <c r="T20" s="141"/>
      <c r="U20" s="141"/>
    </row>
    <row r="21" spans="1:22" ht="36" customHeight="1" x14ac:dyDescent="0.2">
      <c r="A21" s="25"/>
      <c r="B21" s="26" t="str">
        <f>'Control Entry'!N47</f>
        <v/>
      </c>
      <c r="C21" s="26" t="str">
        <f>'Control Entry'!O47</f>
        <v/>
      </c>
      <c r="D21" s="33"/>
      <c r="E21" s="28" t="str">
        <f>IF(ISBLANK('Control Entry'!F47),"",'Control Entry'!F47)</f>
        <v/>
      </c>
      <c r="F21" s="83" t="str">
        <f>IF(ISBLANK('Control Entry'!I47),"",'Control Entry'!I47)</f>
        <v/>
      </c>
      <c r="G21" s="84"/>
      <c r="H21" s="24" t="s">
        <v>29</v>
      </c>
      <c r="J21" s="155" t="s">
        <v>89</v>
      </c>
      <c r="K21" s="155"/>
      <c r="L21" s="155"/>
      <c r="M21" s="155"/>
      <c r="N21" s="155"/>
      <c r="O21" s="155"/>
      <c r="P21" s="155"/>
      <c r="Q21" s="155"/>
      <c r="R21" s="155"/>
      <c r="S21" s="155"/>
      <c r="T21" s="155"/>
      <c r="U21" s="155"/>
    </row>
    <row r="22" spans="1:22" ht="36" customHeight="1" thickBot="1" x14ac:dyDescent="0.25">
      <c r="A22" s="34" t="str">
        <f>IF(ISBLANK('Control Entry'!D47),"",'Control Entry'!D47)</f>
        <v/>
      </c>
      <c r="B22" s="35" t="str">
        <f>'Control Entry'!N47</f>
        <v/>
      </c>
      <c r="C22" s="35" t="str">
        <f>'Control Entry'!O47</f>
        <v/>
      </c>
      <c r="D22" s="36" t="str">
        <f>IF(ISBLANK('Control Entry'!E47),"",'Control Entry'!E47)</f>
        <v/>
      </c>
      <c r="E22" s="28" t="str">
        <f>IF(ISBLANK('Control Entry'!G47),"",'Control Entry'!G47)</f>
        <v/>
      </c>
      <c r="F22" s="83" t="str">
        <f>IF(ISBLANK('Control Entry'!J47),"",'Control Entry'!J47)</f>
        <v/>
      </c>
      <c r="G22" s="84"/>
      <c r="H22" s="24" t="s">
        <v>29</v>
      </c>
      <c r="J22" s="49" t="s">
        <v>45</v>
      </c>
      <c r="K22" s="49"/>
      <c r="L22" s="87"/>
      <c r="M22" s="87"/>
      <c r="N22" s="87"/>
      <c r="P22" s="15" t="s">
        <v>1</v>
      </c>
      <c r="Q22" s="15"/>
      <c r="S22" s="135"/>
      <c r="T22" s="135"/>
      <c r="U22" s="135"/>
    </row>
    <row r="23" spans="1:22" ht="36" customHeight="1" thickBot="1" x14ac:dyDescent="0.25">
      <c r="A23" s="29"/>
      <c r="B23" s="30" t="str">
        <f>'Control Entry'!N47</f>
        <v/>
      </c>
      <c r="C23" s="30" t="str">
        <f>'Control Entry'!O47</f>
        <v/>
      </c>
      <c r="D23" s="31"/>
      <c r="E23" s="32" t="str">
        <f>IF(ISBLANK('Control Entry'!H47),"",'Control Entry'!H47)</f>
        <v/>
      </c>
      <c r="F23" s="86" t="str">
        <f>IF(ISBLANK('Control Entry'!K47),"",'Control Entry'!K47)</f>
        <v/>
      </c>
      <c r="G23" s="85"/>
      <c r="H23" s="24" t="s">
        <v>29</v>
      </c>
      <c r="J23" s="49"/>
      <c r="K23" s="49"/>
      <c r="L23" s="44"/>
      <c r="M23" s="44"/>
      <c r="N23" s="44"/>
      <c r="P23" s="15"/>
      <c r="Q23" s="15"/>
    </row>
    <row r="24" spans="1:22" ht="36" customHeight="1" thickBot="1" x14ac:dyDescent="0.25">
      <c r="A24" s="25"/>
      <c r="B24" s="26" t="str">
        <f>'Control Entry'!N48</f>
        <v/>
      </c>
      <c r="C24" s="26" t="str">
        <f>'Control Entry'!O48</f>
        <v/>
      </c>
      <c r="D24" s="33"/>
      <c r="E24" s="28" t="str">
        <f>IF(ISBLANK('Control Entry'!F48),"",'Control Entry'!F48)</f>
        <v/>
      </c>
      <c r="F24" s="83" t="str">
        <f>IF(ISBLANK('Control Entry'!I48),"",'Control Entry'!I48)</f>
        <v/>
      </c>
      <c r="G24" s="84"/>
      <c r="H24" s="24" t="s">
        <v>29</v>
      </c>
      <c r="J24" s="135"/>
      <c r="K24" s="135"/>
      <c r="L24" s="135"/>
      <c r="M24" s="135"/>
      <c r="N24" s="135"/>
      <c r="P24" s="15" t="s">
        <v>2</v>
      </c>
      <c r="Q24" s="15"/>
      <c r="S24" s="135"/>
      <c r="T24" s="135"/>
      <c r="U24" s="135"/>
    </row>
    <row r="25" spans="1:22" ht="36" customHeight="1" x14ac:dyDescent="0.2">
      <c r="A25" s="34" t="str">
        <f>IF(ISBLANK('Control Entry'!D48),"",'Control Entry'!D48)</f>
        <v/>
      </c>
      <c r="B25" s="35" t="str">
        <f>'Control Entry'!N48</f>
        <v/>
      </c>
      <c r="C25" s="35" t="str">
        <f>'Control Entry'!O48</f>
        <v/>
      </c>
      <c r="D25" s="36" t="str">
        <f>IF(ISBLANK('Control Entry'!E48),"",'Control Entry'!E48)</f>
        <v/>
      </c>
      <c r="E25" s="28" t="str">
        <f>IF(ISBLANK('Control Entry'!G48),"",'Control Entry'!G48)</f>
        <v/>
      </c>
      <c r="F25" s="83" t="str">
        <f>IF(ISBLANK('Control Entry'!J48),"",'Control Entry'!J48)</f>
        <v/>
      </c>
      <c r="G25" s="84"/>
      <c r="H25" s="24" t="s">
        <v>29</v>
      </c>
      <c r="J25" s="156" t="s">
        <v>17</v>
      </c>
      <c r="K25" s="156"/>
      <c r="L25" s="156"/>
      <c r="M25" s="156"/>
      <c r="N25" s="156"/>
      <c r="O25" s="46"/>
      <c r="P25" s="139"/>
      <c r="Q25" s="139"/>
      <c r="R25" s="46"/>
      <c r="S25" s="152"/>
      <c r="T25" s="152"/>
      <c r="U25" s="152"/>
      <c r="V25" s="152"/>
    </row>
    <row r="26" spans="1:22" ht="36" customHeight="1" thickBot="1" x14ac:dyDescent="0.25">
      <c r="A26" s="29"/>
      <c r="B26" s="30" t="str">
        <f>'Control Entry'!N48</f>
        <v/>
      </c>
      <c r="C26" s="30" t="str">
        <f>'Control Entry'!O48</f>
        <v/>
      </c>
      <c r="D26" s="31"/>
      <c r="E26" s="32" t="str">
        <f>IF(ISBLANK('Control Entry'!H48),"",'Control Entry'!H48)</f>
        <v/>
      </c>
      <c r="F26" s="86" t="str">
        <f>IF(ISBLANK('Control Entry'!K48),"",'Control Entry'!K48)</f>
        <v/>
      </c>
      <c r="G26" s="85"/>
      <c r="H26" s="24" t="s">
        <v>29</v>
      </c>
    </row>
    <row r="27" spans="1:22" ht="36" customHeight="1" x14ac:dyDescent="0.2">
      <c r="A27" s="25"/>
      <c r="B27" s="26" t="str">
        <f>'Control Entry'!N49</f>
        <v/>
      </c>
      <c r="C27" s="26" t="str">
        <f>'Control Entry'!O49</f>
        <v/>
      </c>
      <c r="D27" s="33"/>
      <c r="E27" s="28" t="str">
        <f>IF(ISBLANK('Control Entry'!F49),"",'Control Entry'!F49)</f>
        <v/>
      </c>
      <c r="F27" s="83" t="str">
        <f>IF(ISBLANK('Control Entry'!I49),"",'Control Entry'!I49)</f>
        <v/>
      </c>
      <c r="G27" s="84"/>
      <c r="H27" s="24" t="s">
        <v>29</v>
      </c>
      <c r="K27" s="134" t="s">
        <v>56</v>
      </c>
      <c r="L27" s="139"/>
      <c r="M27" s="45" t="s">
        <v>57</v>
      </c>
      <c r="N27" s="139" t="s">
        <v>49</v>
      </c>
      <c r="O27" s="139"/>
      <c r="P27" s="139" t="s">
        <v>50</v>
      </c>
      <c r="Q27" s="139"/>
      <c r="R27" s="46" t="s">
        <v>51</v>
      </c>
      <c r="S27" s="152" t="s">
        <v>52</v>
      </c>
      <c r="T27" s="152"/>
      <c r="U27" s="152" t="s">
        <v>53</v>
      </c>
      <c r="V27" s="152"/>
    </row>
    <row r="28" spans="1:22" ht="36" customHeight="1" x14ac:dyDescent="0.2">
      <c r="A28" s="34" t="str">
        <f>IF(ISBLANK('Control Entry'!D49),"",'Control Entry'!D49)</f>
        <v/>
      </c>
      <c r="B28" s="35" t="str">
        <f>'Control Entry'!N49</f>
        <v/>
      </c>
      <c r="C28" s="35" t="str">
        <f>'Control Entry'!O49</f>
        <v/>
      </c>
      <c r="D28" s="36" t="str">
        <f>IF(ISBLANK('Control Entry'!E49),"",'Control Entry'!E49)</f>
        <v/>
      </c>
      <c r="E28" s="28" t="str">
        <f>IF(ISBLANK('Control Entry'!G49),"",'Control Entry'!G49)</f>
        <v/>
      </c>
      <c r="F28" s="83" t="str">
        <f>IF(ISBLANK('Control Entry'!J49),"",'Control Entry'!J49)</f>
        <v/>
      </c>
      <c r="G28" s="84"/>
      <c r="H28" s="24" t="s">
        <v>29</v>
      </c>
    </row>
    <row r="29" spans="1:22" ht="36" customHeight="1" thickBot="1" x14ac:dyDescent="0.25">
      <c r="A29" s="29"/>
      <c r="B29" s="30" t="str">
        <f>'Control Entry'!N49</f>
        <v/>
      </c>
      <c r="C29" s="30" t="str">
        <f>'Control Entry'!O49</f>
        <v/>
      </c>
      <c r="D29" s="31"/>
      <c r="E29" s="32" t="str">
        <f>IF(ISBLANK('Control Entry'!H49),"",'Control Entry'!H49)</f>
        <v/>
      </c>
      <c r="F29" s="86" t="str">
        <f>IF(ISBLANK('Control Entry'!K49),"",'Control Entry'!K49)</f>
        <v/>
      </c>
      <c r="G29" s="85"/>
      <c r="H29" s="24" t="s">
        <v>29</v>
      </c>
      <c r="M29" s="153" t="s">
        <v>42</v>
      </c>
      <c r="N29" s="153"/>
      <c r="O29" s="153"/>
      <c r="P29" s="153"/>
      <c r="Q29" s="153"/>
      <c r="R29" s="153"/>
      <c r="S29" s="153"/>
      <c r="T29" s="153"/>
      <c r="U29" s="48"/>
    </row>
    <row r="30" spans="1:22" ht="36" customHeight="1" x14ac:dyDescent="0.2">
      <c r="A30" s="25"/>
      <c r="B30" s="26" t="str">
        <f>'Control Entry'!N50</f>
        <v/>
      </c>
      <c r="C30" s="26" t="str">
        <f>'Control Entry'!O50</f>
        <v/>
      </c>
      <c r="D30" s="33"/>
      <c r="E30" s="28" t="str">
        <f>IF(ISBLANK('Control Entry'!F50),"",'Control Entry'!F50)</f>
        <v/>
      </c>
      <c r="F30" s="83" t="str">
        <f>IF(ISBLANK('Control Entry'!I50),"",'Control Entry'!I50)</f>
        <v/>
      </c>
      <c r="G30" s="84"/>
      <c r="H30" s="24" t="s">
        <v>29</v>
      </c>
      <c r="M30" s="16"/>
      <c r="N30" s="18"/>
      <c r="O30" s="18"/>
      <c r="P30" s="19"/>
      <c r="Q30" s="16"/>
      <c r="R30" s="18"/>
      <c r="S30" s="18"/>
      <c r="T30" s="19"/>
    </row>
    <row r="31" spans="1:22" ht="36" customHeight="1" x14ac:dyDescent="0.2">
      <c r="A31" s="34" t="str">
        <f>IF(ISBLANK('Control Entry'!D50),"",'Control Entry'!D50)</f>
        <v/>
      </c>
      <c r="B31" s="35" t="str">
        <f>'Control Entry'!N50</f>
        <v/>
      </c>
      <c r="C31" s="35" t="str">
        <f>'Control Entry'!O50</f>
        <v/>
      </c>
      <c r="D31" s="36" t="str">
        <f>IF(ISBLANK('Control Entry'!E50),"",'Control Entry'!E50)</f>
        <v/>
      </c>
      <c r="E31" s="28" t="str">
        <f>IF(ISBLANK('Control Entry'!G50),"",'Control Entry'!G50)</f>
        <v/>
      </c>
      <c r="F31" s="83" t="str">
        <f>IF(ISBLANK('Control Entry'!J50),"",'Control Entry'!J50)</f>
        <v/>
      </c>
      <c r="G31" s="84"/>
      <c r="H31" s="24" t="s">
        <v>29</v>
      </c>
      <c r="M31" s="17"/>
      <c r="P31" s="20"/>
      <c r="Q31" s="17"/>
      <c r="T31" s="20"/>
    </row>
    <row r="32" spans="1:22" ht="36" customHeight="1" thickBot="1" x14ac:dyDescent="0.25">
      <c r="A32" s="29"/>
      <c r="B32" s="30" t="str">
        <f>'Control Entry'!N50</f>
        <v/>
      </c>
      <c r="C32" s="30" t="str">
        <f>'Control Entry'!O50</f>
        <v/>
      </c>
      <c r="D32" s="31"/>
      <c r="E32" s="32" t="str">
        <f>IF(ISBLANK('Control Entry'!H50),"",'Control Entry'!H50)</f>
        <v/>
      </c>
      <c r="F32" s="86" t="str">
        <f>IF(ISBLANK('Control Entry'!K50),"",'Control Entry'!K50)</f>
        <v/>
      </c>
      <c r="G32" s="85"/>
      <c r="H32" s="24" t="s">
        <v>29</v>
      </c>
      <c r="M32" s="170" t="s">
        <v>81</v>
      </c>
      <c r="N32" s="171"/>
      <c r="O32" s="171"/>
      <c r="P32" s="172"/>
      <c r="Q32" s="173">
        <f>'Control Entry'!B3</f>
        <v>44874</v>
      </c>
      <c r="R32" s="174"/>
      <c r="S32" s="174"/>
      <c r="T32" s="175"/>
    </row>
    <row r="33" spans="1:22" ht="36" customHeight="1" x14ac:dyDescent="0.2">
      <c r="A33" s="133" t="s">
        <v>43</v>
      </c>
      <c r="B33" s="133"/>
      <c r="C33" s="133"/>
      <c r="D33" s="133"/>
      <c r="E33" s="133"/>
      <c r="F33" s="133"/>
      <c r="G33" s="133"/>
      <c r="H33" s="37"/>
      <c r="I33" s="37"/>
      <c r="M33" s="163" t="s">
        <v>85</v>
      </c>
      <c r="N33" s="164"/>
      <c r="O33" s="164"/>
      <c r="P33" s="164"/>
      <c r="Q33" s="167">
        <f>'Control Entry'!B4</f>
        <v>0</v>
      </c>
      <c r="R33" s="165"/>
      <c r="S33" s="165"/>
      <c r="T33" s="165"/>
      <c r="U33" s="80"/>
      <c r="V33" s="44"/>
    </row>
    <row r="34" spans="1:22" ht="36" customHeight="1" x14ac:dyDescent="0.2">
      <c r="A34"/>
      <c r="O34" s="15"/>
      <c r="P34" s="15"/>
      <c r="Q34" s="15"/>
      <c r="R34" s="42"/>
    </row>
    <row r="35" spans="1:22" ht="36" customHeight="1" x14ac:dyDescent="0.2">
      <c r="A35"/>
      <c r="N35" s="153"/>
      <c r="O35" s="153"/>
      <c r="P35" s="153"/>
      <c r="Q35" s="153"/>
      <c r="R35" s="153"/>
      <c r="S35" s="153"/>
      <c r="T35" s="153"/>
      <c r="U35" s="153"/>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n04OlOPypxKiXZHfTF7SZ14P8gX/OWk/qktZJUCZqh+6Nv8BjLLr9UXJBNwuWtsY5jnC73Xiuu+JFtcLWZMoiA==" saltValue="FabpdyB7wrMR7nA5d9noMA==" spinCount="100000" sheet="1" objects="1" scenarios="1" formatCells="0" selectLockedCells="1"/>
  <mergeCells count="41">
    <mergeCell ref="Q32:T32"/>
    <mergeCell ref="A1:G1"/>
    <mergeCell ref="K2:U2"/>
    <mergeCell ref="M4:T4"/>
    <mergeCell ref="N5:O5"/>
    <mergeCell ref="R5:U5"/>
    <mergeCell ref="O3:R3"/>
    <mergeCell ref="L6:U6"/>
    <mergeCell ref="L8:Q8"/>
    <mergeCell ref="T8:U8"/>
    <mergeCell ref="L15:U15"/>
    <mergeCell ref="S20:U20"/>
    <mergeCell ref="L9:U9"/>
    <mergeCell ref="L10:U10"/>
    <mergeCell ref="L11:N11"/>
    <mergeCell ref="L16:U16"/>
    <mergeCell ref="M33:P33"/>
    <mergeCell ref="Q33:T33"/>
    <mergeCell ref="L20:N20"/>
    <mergeCell ref="A33:G33"/>
    <mergeCell ref="N35:U35"/>
    <mergeCell ref="U27:V27"/>
    <mergeCell ref="M29:T29"/>
    <mergeCell ref="K27:L27"/>
    <mergeCell ref="N27:O27"/>
    <mergeCell ref="P27:Q27"/>
    <mergeCell ref="S27:T27"/>
    <mergeCell ref="J25:N25"/>
    <mergeCell ref="P25:Q25"/>
    <mergeCell ref="S25:T25"/>
    <mergeCell ref="U25:V25"/>
    <mergeCell ref="M32:P32"/>
    <mergeCell ref="S22:U22"/>
    <mergeCell ref="J24:N24"/>
    <mergeCell ref="S24:U24"/>
    <mergeCell ref="S11:U11"/>
    <mergeCell ref="L12:N12"/>
    <mergeCell ref="S12:U12"/>
    <mergeCell ref="L13:N13"/>
    <mergeCell ref="R13:U13"/>
    <mergeCell ref="J21:U21"/>
  </mergeCells>
  <conditionalFormatting sqref="J22:N22">
    <cfRule type="expression" dxfId="10" priority="3">
      <formula>$S$3="#3"</formula>
    </cfRule>
  </conditionalFormatting>
  <conditionalFormatting sqref="J21:U21">
    <cfRule type="expression" dxfId="9" priority="1">
      <formula>$S$3&lt;&gt;"#3"</formula>
    </cfRule>
  </conditionalFormatting>
  <conditionalFormatting sqref="K27:V27">
    <cfRule type="expression" dxfId="8" priority="2">
      <formula>$S$3="#3"</formula>
    </cfRule>
  </conditionalFormatting>
  <conditionalFormatting sqref="P22:U24">
    <cfRule type="expression" dxfId="7" priority="4">
      <formula>$S$3="#3"</formula>
    </cfRule>
  </conditionalFormatting>
  <printOptions horizontalCentered="1" verticalCentered="1"/>
  <pageMargins left="0.2" right="0.2" top="0.2" bottom="0.2" header="0.51" footer="0.51"/>
  <pageSetup scale="44" orientation="landscape" horizontalDpi="4294967292" verticalDpi="4294967292"/>
  <ignoredErrors>
    <ignoredError sqref="L20"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6F177-8884-5D4F-9CF4-14229878B446}">
  <sheetPr>
    <pageSetUpPr fitToPage="1"/>
  </sheetPr>
  <dimension ref="A1:V40"/>
  <sheetViews>
    <sheetView showGridLines="0" topLeftCell="G1" zoomScale="92" zoomScaleNormal="92" zoomScalePageLayoutView="92" workbookViewId="0">
      <selection activeCell="L8" sqref="L8:Q8"/>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customWidth="1"/>
    <col min="9" max="9" width="12" customWidth="1"/>
    <col min="12" max="14" width="9" customWidth="1"/>
    <col min="18" max="18" width="8.83203125" customWidth="1"/>
    <col min="19" max="19" width="9" customWidth="1"/>
  </cols>
  <sheetData>
    <row r="1" spans="1:22" ht="21" thickBot="1" x14ac:dyDescent="0.2">
      <c r="A1" s="132" t="s">
        <v>74</v>
      </c>
      <c r="B1" s="132"/>
      <c r="C1" s="132"/>
      <c r="D1" s="132"/>
      <c r="E1" s="132"/>
      <c r="F1" s="132"/>
      <c r="G1" s="132"/>
      <c r="H1" s="24" t="s">
        <v>29</v>
      </c>
    </row>
    <row r="2" spans="1:22" ht="33.75" customHeight="1" thickBot="1" x14ac:dyDescent="0.25">
      <c r="A2" s="64" t="s">
        <v>30</v>
      </c>
      <c r="B2" s="9" t="s">
        <v>3</v>
      </c>
      <c r="C2" s="9" t="s">
        <v>4</v>
      </c>
      <c r="D2" s="9" t="s">
        <v>25</v>
      </c>
      <c r="E2" s="9" t="s">
        <v>31</v>
      </c>
      <c r="F2" s="9" t="s">
        <v>59</v>
      </c>
      <c r="G2" s="64" t="s">
        <v>32</v>
      </c>
      <c r="H2" s="24" t="s">
        <v>29</v>
      </c>
      <c r="K2" s="165" t="s">
        <v>55</v>
      </c>
      <c r="L2" s="165"/>
      <c r="M2" s="165"/>
      <c r="N2" s="165"/>
      <c r="O2" s="165"/>
      <c r="P2" s="165"/>
      <c r="Q2" s="165"/>
      <c r="R2" s="165"/>
      <c r="S2" s="165"/>
      <c r="T2" s="165"/>
      <c r="U2" s="165"/>
    </row>
    <row r="3" spans="1:22" ht="36" customHeight="1" x14ac:dyDescent="0.45">
      <c r="A3" s="25"/>
      <c r="B3" s="26" t="str">
        <f>'Control Entry'!N54</f>
        <v/>
      </c>
      <c r="C3" s="26" t="str">
        <f>'Control Entry'!O54</f>
        <v/>
      </c>
      <c r="D3" s="27"/>
      <c r="E3" s="28" t="str">
        <f>IF(ISBLANK('Control Entry'!F54),"",'Control Entry'!F54)</f>
        <v/>
      </c>
      <c r="F3" s="83" t="str">
        <f>IF(ISBLANK('Control Entry'!I54),"",'Control Entry'!I54)</f>
        <v/>
      </c>
      <c r="G3" s="84"/>
      <c r="H3" s="24" t="s">
        <v>29</v>
      </c>
      <c r="K3" s="14"/>
      <c r="O3" s="154" t="s">
        <v>73</v>
      </c>
      <c r="P3" s="154"/>
      <c r="Q3" s="154"/>
      <c r="R3" s="154"/>
      <c r="S3" s="73" t="str">
        <f>IF(AND('Control Entry'!D41=0,'Control Entry'!D54&lt;&gt;0),"#2",IF('Control Entry'!D54=0,"","#4"))</f>
        <v/>
      </c>
      <c r="T3" s="74"/>
      <c r="U3" s="38"/>
    </row>
    <row r="4" spans="1:22" ht="36" customHeight="1" x14ac:dyDescent="0.2">
      <c r="A4" s="34" t="str">
        <f>IF(ISBLANK('Control Entry'!D54),"",'Control Entry'!D54)</f>
        <v/>
      </c>
      <c r="B4" s="35" t="str">
        <f>'Control Entry'!N54</f>
        <v/>
      </c>
      <c r="C4" s="35" t="str">
        <f>'Control Entry'!O54</f>
        <v/>
      </c>
      <c r="D4" s="36" t="str">
        <f>IF(ISBLANK('Control Entry'!E54),"",'Control Entry'!E54)</f>
        <v/>
      </c>
      <c r="E4" s="28" t="str">
        <f>IF(ISBLANK('Control Entry'!G54),"",'Control Entry'!G54)</f>
        <v/>
      </c>
      <c r="F4" s="83" t="str">
        <f>IF(ISBLANK('Control Entry'!J54),"",'Control Entry'!J54)</f>
        <v/>
      </c>
      <c r="G4" s="84"/>
      <c r="H4" s="24" t="s">
        <v>29</v>
      </c>
      <c r="K4" s="14"/>
      <c r="M4" s="134" t="str">
        <f>IF(ISBLANK(brevet),"",brevet&amp;" km Randonnée")</f>
        <v>100 km Randonnée</v>
      </c>
      <c r="N4" s="134"/>
      <c r="O4" s="134"/>
      <c r="P4" s="134"/>
      <c r="Q4" s="134"/>
      <c r="R4" s="134"/>
      <c r="S4" s="134"/>
      <c r="T4" s="134"/>
      <c r="U4" s="39"/>
    </row>
    <row r="5" spans="1:22" ht="36" customHeight="1" thickBot="1" x14ac:dyDescent="0.25">
      <c r="A5" s="29"/>
      <c r="B5" s="30" t="str">
        <f>'Control Entry'!N54</f>
        <v/>
      </c>
      <c r="C5" s="30" t="str">
        <f>'Control Entry'!O54</f>
        <v/>
      </c>
      <c r="D5" s="31"/>
      <c r="E5" s="32" t="str">
        <f>IF(ISBLANK('Control Entry'!H54),"",'Control Entry'!H54)</f>
        <v/>
      </c>
      <c r="F5" s="86" t="str">
        <f>IF(ISBLANK('Control Entry'!K54),"",'Control Entry'!K54)</f>
        <v/>
      </c>
      <c r="G5" s="85"/>
      <c r="H5" s="24" t="s">
        <v>29</v>
      </c>
      <c r="K5" s="14"/>
      <c r="M5" s="15"/>
      <c r="N5" s="152" t="s">
        <v>47</v>
      </c>
      <c r="O5" s="152"/>
      <c r="P5" s="51" t="str">
        <f>IF(ISBLANK(Brevet_Number),"",Brevet_Number)</f>
        <v/>
      </c>
      <c r="Q5" s="52"/>
      <c r="R5" s="166" t="str">
        <f>IF(ISBLANK('Control Entry'!$B10),"",'Control Entry'!$B10)</f>
        <v/>
      </c>
      <c r="S5" s="166"/>
      <c r="T5" s="166"/>
      <c r="U5" s="166"/>
      <c r="V5" s="40"/>
    </row>
    <row r="6" spans="1:22" ht="36" customHeight="1" x14ac:dyDescent="0.2">
      <c r="A6" s="25"/>
      <c r="B6" s="26" t="str">
        <f>'Control Entry'!N55</f>
        <v/>
      </c>
      <c r="C6" s="26" t="str">
        <f>'Control Entry'!O55</f>
        <v/>
      </c>
      <c r="D6" s="33"/>
      <c r="E6" s="28" t="str">
        <f>IF(ISBLANK('Control Entry'!F55),"",'Control Entry'!F55)</f>
        <v/>
      </c>
      <c r="F6" s="83" t="str">
        <f>IF(ISBLANK('Control Entry'!I55),"",'Control Entry'!I55)</f>
        <v/>
      </c>
      <c r="G6" s="84"/>
      <c r="H6" s="24" t="s">
        <v>29</v>
      </c>
      <c r="K6" s="14"/>
      <c r="L6" s="155" t="str">
        <f>IF(ISBLANK(Brevet_Description),"",Brevet_Description)</f>
        <v/>
      </c>
      <c r="M6" s="155"/>
      <c r="N6" s="155"/>
      <c r="O6" s="155"/>
      <c r="P6" s="155"/>
      <c r="Q6" s="155"/>
      <c r="R6" s="155"/>
      <c r="S6" s="155"/>
      <c r="T6" s="155"/>
      <c r="U6" s="155"/>
    </row>
    <row r="7" spans="1:22" ht="36" customHeight="1" x14ac:dyDescent="0.2">
      <c r="A7" s="34" t="str">
        <f>IF(ISBLANK('Control Entry'!D55),"",'Control Entry'!D55)</f>
        <v/>
      </c>
      <c r="B7" s="35" t="str">
        <f>'Control Entry'!N55</f>
        <v/>
      </c>
      <c r="C7" s="35" t="str">
        <f>'Control Entry'!O55</f>
        <v/>
      </c>
      <c r="D7" s="36" t="str">
        <f>IF(ISBLANK('Control Entry'!E55),"",'Control Entry'!E55)</f>
        <v/>
      </c>
      <c r="E7" s="28" t="str">
        <f>IF(ISBLANK('Control Entry'!G55),"",'Control Entry'!G55)</f>
        <v/>
      </c>
      <c r="F7" s="83" t="str">
        <f>IF(ISBLANK('Control Entry'!J55),"",'Control Entry'!J55)</f>
        <v/>
      </c>
      <c r="G7" s="84"/>
      <c r="H7" s="24" t="s">
        <v>29</v>
      </c>
    </row>
    <row r="8" spans="1:22" ht="36" customHeight="1" thickBot="1" x14ac:dyDescent="0.25">
      <c r="A8" s="29"/>
      <c r="B8" s="30" t="str">
        <f>'Control Entry'!N55</f>
        <v/>
      </c>
      <c r="C8" s="30" t="str">
        <f>'Control Entry'!O55</f>
        <v/>
      </c>
      <c r="D8" s="31"/>
      <c r="E8" s="32" t="str">
        <f>IF(ISBLANK('Control Entry'!H55),"",'Control Entry'!H55)</f>
        <v/>
      </c>
      <c r="F8" s="86" t="str">
        <f>IF(ISBLANK('Control Entry'!K55),"",'Control Entry'!K55)</f>
        <v/>
      </c>
      <c r="G8" s="85"/>
      <c r="H8" s="24" t="s">
        <v>29</v>
      </c>
      <c r="J8" s="15" t="s">
        <v>34</v>
      </c>
      <c r="L8" s="136"/>
      <c r="M8" s="136"/>
      <c r="N8" s="136"/>
      <c r="O8" s="136"/>
      <c r="P8" s="136"/>
      <c r="Q8" s="136"/>
      <c r="S8" s="41" t="s">
        <v>46</v>
      </c>
      <c r="T8" s="137"/>
      <c r="U8" s="137"/>
    </row>
    <row r="9" spans="1:22" ht="36" customHeight="1" thickBot="1" x14ac:dyDescent="0.3">
      <c r="A9" s="25"/>
      <c r="B9" s="26" t="str">
        <f>'Control Entry'!N56</f>
        <v/>
      </c>
      <c r="C9" s="26" t="str">
        <f>'Control Entry'!O56</f>
        <v/>
      </c>
      <c r="D9" s="33"/>
      <c r="E9" s="28" t="str">
        <f>IF(ISBLANK('Control Entry'!F56),"",'Control Entry'!F56)</f>
        <v/>
      </c>
      <c r="F9" s="83" t="str">
        <f>IF(ISBLANK('Control Entry'!I56),"",'Control Entry'!I56)</f>
        <v/>
      </c>
      <c r="G9" s="84"/>
      <c r="H9" s="24" t="s">
        <v>29</v>
      </c>
      <c r="J9" s="15" t="s">
        <v>35</v>
      </c>
      <c r="K9" s="15"/>
      <c r="L9" s="169" t="s">
        <v>54</v>
      </c>
      <c r="M9" s="169"/>
      <c r="N9" s="169"/>
      <c r="O9" s="169"/>
      <c r="P9" s="169"/>
      <c r="Q9" s="169"/>
      <c r="R9" s="169"/>
      <c r="S9" s="169"/>
      <c r="T9" s="169"/>
      <c r="U9" s="169"/>
    </row>
    <row r="10" spans="1:22" ht="36" customHeight="1" thickBot="1" x14ac:dyDescent="0.3">
      <c r="A10" s="34" t="str">
        <f>IF(ISBLANK('Control Entry'!D56),"",'Control Entry'!D56)</f>
        <v/>
      </c>
      <c r="B10" s="35" t="str">
        <f>'Control Entry'!N56</f>
        <v/>
      </c>
      <c r="C10" s="35" t="str">
        <f>'Control Entry'!O56</f>
        <v/>
      </c>
      <c r="D10" s="36" t="str">
        <f>IF(ISBLANK('Control Entry'!E56),"",'Control Entry'!E56)</f>
        <v/>
      </c>
      <c r="E10" s="28" t="str">
        <f>IF(ISBLANK('Control Entry'!G56),"",'Control Entry'!G56)</f>
        <v/>
      </c>
      <c r="F10" s="83" t="str">
        <f>IF(ISBLANK('Control Entry'!J56),"",'Control Entry'!J56)</f>
        <v/>
      </c>
      <c r="G10" s="84"/>
      <c r="H10" s="24" t="s">
        <v>29</v>
      </c>
      <c r="J10" s="15"/>
      <c r="K10" s="15"/>
      <c r="L10" s="159"/>
      <c r="M10" s="159"/>
      <c r="N10" s="159"/>
      <c r="O10" s="159"/>
      <c r="P10" s="159"/>
      <c r="Q10" s="159"/>
      <c r="R10" s="159"/>
      <c r="S10" s="159"/>
      <c r="T10" s="159"/>
      <c r="U10" s="159"/>
    </row>
    <row r="11" spans="1:22" ht="36" customHeight="1" thickBot="1" x14ac:dyDescent="0.3">
      <c r="A11" s="29"/>
      <c r="B11" s="30" t="str">
        <f>'Control Entry'!N56</f>
        <v/>
      </c>
      <c r="C11" s="30" t="str">
        <f>'Control Entry'!O56</f>
        <v/>
      </c>
      <c r="D11" s="31"/>
      <c r="E11" s="32" t="str">
        <f>IF(ISBLANK('Control Entry'!H56),"",'Control Entry'!H56)</f>
        <v/>
      </c>
      <c r="F11" s="86" t="str">
        <f>IF(ISBLANK('Control Entry'!K56),"",'Control Entry'!K56)</f>
        <v/>
      </c>
      <c r="G11" s="85"/>
      <c r="H11" s="24" t="s">
        <v>29</v>
      </c>
      <c r="J11" s="15" t="s">
        <v>36</v>
      </c>
      <c r="K11" s="15"/>
      <c r="L11" s="159"/>
      <c r="M11" s="159"/>
      <c r="N11" s="159"/>
      <c r="O11" s="15"/>
      <c r="P11" s="15" t="s">
        <v>37</v>
      </c>
      <c r="Q11" s="15"/>
      <c r="R11" s="15"/>
      <c r="S11" s="160"/>
      <c r="T11" s="160"/>
      <c r="U11" s="160"/>
    </row>
    <row r="12" spans="1:22" ht="36" customHeight="1" thickBot="1" x14ac:dyDescent="0.3">
      <c r="A12" s="25"/>
      <c r="B12" s="26" t="str">
        <f>'Control Entry'!N57</f>
        <v/>
      </c>
      <c r="C12" s="26" t="str">
        <f>'Control Entry'!O57</f>
        <v/>
      </c>
      <c r="D12" s="33"/>
      <c r="E12" s="28" t="str">
        <f>IF(ISBLANK('Control Entry'!F57),"",'Control Entry'!F57)</f>
        <v/>
      </c>
      <c r="F12" s="83" t="str">
        <f>IF(ISBLANK('Control Entry'!I57),"",'Control Entry'!I57)</f>
        <v/>
      </c>
      <c r="G12" s="84"/>
      <c r="H12" s="24" t="s">
        <v>29</v>
      </c>
      <c r="J12" s="15" t="s">
        <v>38</v>
      </c>
      <c r="K12" s="15"/>
      <c r="L12" s="159"/>
      <c r="M12" s="159"/>
      <c r="N12" s="159"/>
      <c r="O12" s="15"/>
      <c r="P12" s="15" t="s">
        <v>39</v>
      </c>
      <c r="Q12" s="15"/>
      <c r="R12" s="15"/>
      <c r="S12" s="160"/>
      <c r="T12" s="160"/>
      <c r="U12" s="160"/>
    </row>
    <row r="13" spans="1:22" ht="36" customHeight="1" thickBot="1" x14ac:dyDescent="0.3">
      <c r="A13" s="34" t="str">
        <f>IF(ISBLANK('Control Entry'!D57),"",'Control Entry'!D57)</f>
        <v/>
      </c>
      <c r="B13" s="35" t="str">
        <f>'Control Entry'!N57</f>
        <v/>
      </c>
      <c r="C13" s="35" t="str">
        <f>'Control Entry'!O57</f>
        <v/>
      </c>
      <c r="D13" s="36" t="str">
        <f>IF(ISBLANK('Control Entry'!E57),"",'Control Entry'!E57)</f>
        <v/>
      </c>
      <c r="E13" s="28" t="str">
        <f>IF(ISBLANK('Control Entry'!G57),"",'Control Entry'!G57)</f>
        <v/>
      </c>
      <c r="F13" s="83" t="str">
        <f>IF(ISBLANK('Control Entry'!J57),"",'Control Entry'!J57)</f>
        <v/>
      </c>
      <c r="G13" s="84"/>
      <c r="H13" s="24" t="s">
        <v>29</v>
      </c>
      <c r="J13" s="15" t="s">
        <v>40</v>
      </c>
      <c r="L13" s="161"/>
      <c r="M13" s="161"/>
      <c r="N13" s="161"/>
      <c r="P13" s="15" t="s">
        <v>41</v>
      </c>
      <c r="Q13" s="15"/>
      <c r="R13" s="162"/>
      <c r="S13" s="162"/>
      <c r="T13" s="162"/>
      <c r="U13" s="162"/>
    </row>
    <row r="14" spans="1:22" ht="36" customHeight="1" thickBot="1" x14ac:dyDescent="0.25">
      <c r="A14" s="29"/>
      <c r="B14" s="30" t="str">
        <f>'Control Entry'!N57</f>
        <v/>
      </c>
      <c r="C14" s="30" t="str">
        <f>'Control Entry'!O57</f>
        <v/>
      </c>
      <c r="D14" s="31"/>
      <c r="E14" s="32" t="str">
        <f>IF(ISBLANK('Control Entry'!H57),"",'Control Entry'!H57)</f>
        <v/>
      </c>
      <c r="F14" s="86" t="str">
        <f>IF(ISBLANK('Control Entry'!K57),"",'Control Entry'!K57)</f>
        <v/>
      </c>
      <c r="G14" s="85"/>
      <c r="H14" s="24" t="s">
        <v>29</v>
      </c>
    </row>
    <row r="15" spans="1:22" ht="36" customHeight="1" x14ac:dyDescent="0.2">
      <c r="A15" s="25"/>
      <c r="B15" s="26" t="str">
        <f>'Control Entry'!N58</f>
        <v/>
      </c>
      <c r="C15" s="26" t="str">
        <f>'Control Entry'!O58</f>
        <v/>
      </c>
      <c r="D15" s="33"/>
      <c r="E15" s="28" t="str">
        <f>IF(ISBLANK('Control Entry'!F58),"",'Control Entry'!F58)</f>
        <v/>
      </c>
      <c r="F15" s="83" t="str">
        <f>IF(ISBLANK('Control Entry'!I58),"",'Control Entry'!I58)</f>
        <v/>
      </c>
      <c r="G15" s="84"/>
      <c r="H15" s="24" t="s">
        <v>29</v>
      </c>
      <c r="J15" s="15"/>
      <c r="L15" s="176" t="s">
        <v>58</v>
      </c>
      <c r="M15" s="176"/>
      <c r="N15" s="176"/>
      <c r="O15" s="176"/>
      <c r="P15" s="176"/>
      <c r="Q15" s="176"/>
      <c r="R15" s="176"/>
      <c r="S15" s="176"/>
      <c r="T15" s="176"/>
      <c r="U15" s="176"/>
    </row>
    <row r="16" spans="1:22" ht="36" customHeight="1" thickBot="1" x14ac:dyDescent="0.25">
      <c r="A16" s="34" t="str">
        <f>IF(ISBLANK('Control Entry'!D58),"",'Control Entry'!D58)</f>
        <v/>
      </c>
      <c r="B16" s="35" t="str">
        <f>'Control Entry'!N58</f>
        <v/>
      </c>
      <c r="C16" s="35" t="str">
        <f>'Control Entry'!O58</f>
        <v/>
      </c>
      <c r="D16" s="36" t="str">
        <f>IF(ISBLANK('Control Entry'!E58),"",'Control Entry'!E58)</f>
        <v/>
      </c>
      <c r="E16" s="28" t="str">
        <f>IF(ISBLANK('Control Entry'!G58),"",'Control Entry'!G58)</f>
        <v/>
      </c>
      <c r="F16" s="83" t="str">
        <f>IF(ISBLANK('Control Entry'!J58),"",'Control Entry'!J58)</f>
        <v/>
      </c>
      <c r="G16" s="84"/>
      <c r="H16" s="24" t="s">
        <v>29</v>
      </c>
      <c r="L16" s="177"/>
      <c r="M16" s="177"/>
      <c r="N16" s="177"/>
      <c r="O16" s="177"/>
      <c r="P16" s="177"/>
      <c r="Q16" s="177"/>
      <c r="R16" s="177"/>
      <c r="S16" s="177"/>
      <c r="T16" s="177"/>
      <c r="U16" s="177"/>
    </row>
    <row r="17" spans="1:22" ht="36" customHeight="1" thickBot="1" x14ac:dyDescent="0.25">
      <c r="A17" s="29"/>
      <c r="B17" s="30" t="str">
        <f>'Control Entry'!N58</f>
        <v/>
      </c>
      <c r="C17" s="30" t="str">
        <f>'Control Entry'!O58</f>
        <v/>
      </c>
      <c r="D17" s="31"/>
      <c r="E17" s="32" t="str">
        <f>IF(ISBLANK('Control Entry'!H58),"",'Control Entry'!H58)</f>
        <v/>
      </c>
      <c r="F17" s="86" t="str">
        <f>IF(ISBLANK('Control Entry'!K58),"",'Control Entry'!K58)</f>
        <v/>
      </c>
      <c r="G17" s="85"/>
      <c r="H17" s="24" t="s">
        <v>29</v>
      </c>
    </row>
    <row r="18" spans="1:22" ht="36" customHeight="1" x14ac:dyDescent="0.2">
      <c r="A18" s="25"/>
      <c r="B18" s="26" t="str">
        <f>'Control Entry'!N59</f>
        <v/>
      </c>
      <c r="C18" s="26" t="str">
        <f>'Control Entry'!O59</f>
        <v/>
      </c>
      <c r="D18" s="33"/>
      <c r="E18" s="28" t="str">
        <f>IF(ISBLANK('Control Entry'!F59),"",'Control Entry'!F59)</f>
        <v/>
      </c>
      <c r="F18" s="83" t="str">
        <f>IF(ISBLANK('Control Entry'!I59),"",'Control Entry'!I59)</f>
        <v/>
      </c>
      <c r="G18" s="84"/>
      <c r="H18" s="24" t="s">
        <v>29</v>
      </c>
    </row>
    <row r="19" spans="1:22" ht="36" customHeight="1" x14ac:dyDescent="0.2">
      <c r="A19" s="34" t="str">
        <f>IF(ISBLANK('Control Entry'!D59),"",'Control Entry'!D59)</f>
        <v/>
      </c>
      <c r="B19" s="35" t="str">
        <f>'Control Entry'!N59</f>
        <v/>
      </c>
      <c r="C19" s="35" t="str">
        <f>'Control Entry'!O59</f>
        <v/>
      </c>
      <c r="D19" s="36" t="str">
        <f>IF(ISBLANK('Control Entry'!E59),"",'Control Entry'!E59)</f>
        <v/>
      </c>
      <c r="E19" s="28" t="str">
        <f>IF(ISBLANK('Control Entry'!G59),"",'Control Entry'!G59)</f>
        <v/>
      </c>
      <c r="F19" s="83" t="str">
        <f>IF(ISBLANK('Control Entry'!J59),"",'Control Entry'!J59)</f>
        <v/>
      </c>
      <c r="G19" s="84"/>
      <c r="H19" s="24" t="s">
        <v>29</v>
      </c>
    </row>
    <row r="20" spans="1:22" ht="36" customHeight="1" thickBot="1" x14ac:dyDescent="0.25">
      <c r="A20" s="29"/>
      <c r="B20" s="30" t="str">
        <f>'Control Entry'!N59</f>
        <v/>
      </c>
      <c r="C20" s="30" t="str">
        <f>'Control Entry'!O59</f>
        <v/>
      </c>
      <c r="D20" s="31"/>
      <c r="E20" s="32" t="str">
        <f>IF(ISBLANK('Control Entry'!H59),"",'Control Entry'!H59)</f>
        <v/>
      </c>
      <c r="F20" s="86" t="str">
        <f>IF(ISBLANK('Control Entry'!K59),"",'Control Entry'!K59)</f>
        <v/>
      </c>
      <c r="G20" s="85"/>
      <c r="H20" s="24" t="s">
        <v>29</v>
      </c>
      <c r="J20" s="49" t="s">
        <v>44</v>
      </c>
      <c r="K20" s="49"/>
      <c r="L20" s="140" t="str">
        <f>IF(ISBLANK('Control Entry'!B12),"",'Control Entry'!B12)</f>
        <v/>
      </c>
      <c r="M20" s="140"/>
      <c r="N20" s="140"/>
      <c r="P20" s="15" t="s">
        <v>0</v>
      </c>
      <c r="Q20" s="15"/>
      <c r="S20" s="141" t="str">
        <f>IF(ISBLANK('Control Entry'!B13),"",'Control Entry'!B13)</f>
        <v/>
      </c>
      <c r="T20" s="141"/>
      <c r="U20" s="141"/>
    </row>
    <row r="21" spans="1:22" ht="36" customHeight="1" x14ac:dyDescent="0.2">
      <c r="A21" s="25"/>
      <c r="B21" s="26" t="str">
        <f>'Control Entry'!N60</f>
        <v/>
      </c>
      <c r="C21" s="26" t="str">
        <f>'Control Entry'!O60</f>
        <v/>
      </c>
      <c r="D21" s="33"/>
      <c r="E21" s="28" t="str">
        <f>IF(ISBLANK('Control Entry'!F60),"",'Control Entry'!F60)</f>
        <v/>
      </c>
      <c r="F21" s="83" t="str">
        <f>IF(ISBLANK('Control Entry'!I60),"",'Control Entry'!I60)</f>
        <v/>
      </c>
      <c r="G21" s="84"/>
      <c r="H21" s="24" t="s">
        <v>29</v>
      </c>
      <c r="J21" s="155" t="s">
        <v>89</v>
      </c>
      <c r="K21" s="155"/>
      <c r="L21" s="155"/>
      <c r="M21" s="155"/>
      <c r="N21" s="155"/>
      <c r="O21" s="155"/>
      <c r="P21" s="155"/>
      <c r="Q21" s="155"/>
      <c r="R21" s="155"/>
      <c r="S21" s="155"/>
      <c r="T21" s="155"/>
      <c r="U21" s="155"/>
    </row>
    <row r="22" spans="1:22" ht="36" customHeight="1" thickBot="1" x14ac:dyDescent="0.25">
      <c r="A22" s="34" t="str">
        <f>IF(ISBLANK('Control Entry'!D60),"",'Control Entry'!D60)</f>
        <v/>
      </c>
      <c r="B22" s="35" t="str">
        <f>'Control Entry'!N60</f>
        <v/>
      </c>
      <c r="C22" s="35" t="str">
        <f>'Control Entry'!O60</f>
        <v/>
      </c>
      <c r="D22" s="36" t="str">
        <f>IF(ISBLANK('Control Entry'!E60),"",'Control Entry'!E60)</f>
        <v/>
      </c>
      <c r="E22" s="28" t="str">
        <f>IF(ISBLANK('Control Entry'!G60),"",'Control Entry'!G60)</f>
        <v/>
      </c>
      <c r="F22" s="83" t="str">
        <f>IF(ISBLANK('Control Entry'!J60),"",'Control Entry'!J60)</f>
        <v/>
      </c>
      <c r="G22" s="84"/>
      <c r="H22" s="24" t="s">
        <v>29</v>
      </c>
      <c r="J22" s="15" t="s">
        <v>45</v>
      </c>
      <c r="K22" s="15"/>
      <c r="M22" s="135"/>
      <c r="N22" s="135"/>
      <c r="O22" s="135"/>
      <c r="P22" s="15" t="s">
        <v>1</v>
      </c>
      <c r="Q22" s="15"/>
      <c r="S22" s="135"/>
      <c r="T22" s="135"/>
      <c r="U22" s="135"/>
    </row>
    <row r="23" spans="1:22" ht="36" customHeight="1" thickBot="1" x14ac:dyDescent="0.25">
      <c r="A23" s="29"/>
      <c r="B23" s="30" t="str">
        <f>'Control Entry'!N60</f>
        <v/>
      </c>
      <c r="C23" s="30" t="str">
        <f>'Control Entry'!O60</f>
        <v/>
      </c>
      <c r="D23" s="31"/>
      <c r="E23" s="32" t="str">
        <f>IF(ISBLANK('Control Entry'!H60),"",'Control Entry'!H60)</f>
        <v/>
      </c>
      <c r="F23" s="86" t="str">
        <f>IF(ISBLANK('Control Entry'!K60),"",'Control Entry'!K60)</f>
        <v/>
      </c>
      <c r="G23" s="85"/>
      <c r="H23" s="24" t="s">
        <v>29</v>
      </c>
      <c r="J23" s="49"/>
      <c r="K23" s="49"/>
      <c r="L23" s="44"/>
      <c r="M23" s="44"/>
      <c r="N23" s="44"/>
      <c r="P23" s="15"/>
      <c r="Q23" s="15"/>
    </row>
    <row r="24" spans="1:22" ht="36" customHeight="1" thickBot="1" x14ac:dyDescent="0.25">
      <c r="A24" s="25"/>
      <c r="B24" s="26" t="str">
        <f>'Control Entry'!N61</f>
        <v/>
      </c>
      <c r="C24" s="26" t="str">
        <f>'Control Entry'!O61</f>
        <v/>
      </c>
      <c r="D24" s="33"/>
      <c r="E24" s="28" t="str">
        <f>IF(ISBLANK('Control Entry'!F61),"",'Control Entry'!F61)</f>
        <v/>
      </c>
      <c r="F24" s="83" t="str">
        <f>IF(ISBLANK('Control Entry'!I61),"",'Control Entry'!I61)</f>
        <v/>
      </c>
      <c r="G24" s="84"/>
      <c r="H24" s="24" t="s">
        <v>29</v>
      </c>
      <c r="J24" s="135"/>
      <c r="K24" s="135"/>
      <c r="L24" s="135"/>
      <c r="M24" s="135"/>
      <c r="N24" s="135"/>
      <c r="P24" s="15" t="s">
        <v>2</v>
      </c>
      <c r="Q24" s="15"/>
      <c r="S24" s="135"/>
      <c r="T24" s="135"/>
      <c r="U24" s="135"/>
    </row>
    <row r="25" spans="1:22" ht="36" customHeight="1" x14ac:dyDescent="0.2">
      <c r="A25" s="34" t="str">
        <f>IF(ISBLANK('Control Entry'!D61),"",'Control Entry'!D61)</f>
        <v/>
      </c>
      <c r="B25" s="35" t="str">
        <f>'Control Entry'!N61</f>
        <v/>
      </c>
      <c r="C25" s="35" t="str">
        <f>'Control Entry'!O61</f>
        <v/>
      </c>
      <c r="D25" s="36" t="str">
        <f>IF(ISBLANK('Control Entry'!E61),"",'Control Entry'!E61)</f>
        <v/>
      </c>
      <c r="E25" s="28" t="str">
        <f>IF(ISBLANK('Control Entry'!G61),"",'Control Entry'!G61)</f>
        <v/>
      </c>
      <c r="F25" s="83" t="str">
        <f>IF(ISBLANK('Control Entry'!J61),"",'Control Entry'!J61)</f>
        <v/>
      </c>
      <c r="G25" s="84"/>
      <c r="H25" s="24" t="s">
        <v>29</v>
      </c>
      <c r="J25" s="156" t="s">
        <v>17</v>
      </c>
      <c r="K25" s="156"/>
      <c r="L25" s="156"/>
      <c r="M25" s="156"/>
      <c r="N25" s="156"/>
      <c r="O25" s="46"/>
      <c r="P25" s="139"/>
      <c r="Q25" s="139"/>
      <c r="R25" s="46"/>
      <c r="S25" s="152"/>
      <c r="T25" s="152"/>
      <c r="U25" s="152"/>
      <c r="V25" s="152"/>
    </row>
    <row r="26" spans="1:22" ht="36" customHeight="1" thickBot="1" x14ac:dyDescent="0.25">
      <c r="A26" s="29"/>
      <c r="B26" s="30" t="str">
        <f>'Control Entry'!N61</f>
        <v/>
      </c>
      <c r="C26" s="30" t="str">
        <f>'Control Entry'!O61</f>
        <v/>
      </c>
      <c r="D26" s="31"/>
      <c r="E26" s="32" t="str">
        <f>IF(ISBLANK('Control Entry'!H61),"",'Control Entry'!H61)</f>
        <v/>
      </c>
      <c r="F26" s="86" t="str">
        <f>IF(ISBLANK('Control Entry'!K61),"",'Control Entry'!K61)</f>
        <v/>
      </c>
      <c r="G26" s="85"/>
      <c r="H26" s="24" t="s">
        <v>29</v>
      </c>
    </row>
    <row r="27" spans="1:22" ht="36" customHeight="1" x14ac:dyDescent="0.2">
      <c r="A27" s="25"/>
      <c r="B27" s="26" t="str">
        <f>'Control Entry'!N62</f>
        <v/>
      </c>
      <c r="C27" s="26" t="str">
        <f>'Control Entry'!O62</f>
        <v/>
      </c>
      <c r="D27" s="33"/>
      <c r="E27" s="28" t="str">
        <f>IF(ISBLANK('Control Entry'!F62),"",'Control Entry'!F62)</f>
        <v/>
      </c>
      <c r="F27" s="83" t="str">
        <f>IF(ISBLANK('Control Entry'!I62),"",'Control Entry'!I62)</f>
        <v/>
      </c>
      <c r="G27" s="84"/>
      <c r="H27" s="24" t="s">
        <v>29</v>
      </c>
      <c r="K27" s="134" t="s">
        <v>56</v>
      </c>
      <c r="L27" s="139"/>
      <c r="M27" s="45" t="s">
        <v>57</v>
      </c>
      <c r="N27" s="139" t="s">
        <v>49</v>
      </c>
      <c r="O27" s="139"/>
      <c r="P27" s="139" t="s">
        <v>50</v>
      </c>
      <c r="Q27" s="139"/>
      <c r="R27" s="46" t="s">
        <v>51</v>
      </c>
      <c r="S27" s="152" t="s">
        <v>52</v>
      </c>
      <c r="T27" s="152"/>
      <c r="U27" s="152" t="s">
        <v>53</v>
      </c>
      <c r="V27" s="152"/>
    </row>
    <row r="28" spans="1:22" ht="36" customHeight="1" x14ac:dyDescent="0.2">
      <c r="A28" s="34" t="str">
        <f>IF(ISBLANK('Control Entry'!D62),"",'Control Entry'!D62)</f>
        <v/>
      </c>
      <c r="B28" s="35" t="str">
        <f>'Control Entry'!N62</f>
        <v/>
      </c>
      <c r="C28" s="35" t="str">
        <f>'Control Entry'!O62</f>
        <v/>
      </c>
      <c r="D28" s="36" t="str">
        <f>IF(ISBLANK('Control Entry'!E62),"",'Control Entry'!E62)</f>
        <v/>
      </c>
      <c r="E28" s="28" t="str">
        <f>IF(ISBLANK('Control Entry'!G62),"",'Control Entry'!G62)</f>
        <v/>
      </c>
      <c r="F28" s="83" t="str">
        <f>IF(ISBLANK('Control Entry'!J62),"",'Control Entry'!J62)</f>
        <v/>
      </c>
      <c r="G28" s="84"/>
      <c r="H28" s="24" t="s">
        <v>29</v>
      </c>
    </row>
    <row r="29" spans="1:22" ht="36" customHeight="1" thickBot="1" x14ac:dyDescent="0.25">
      <c r="A29" s="29"/>
      <c r="B29" s="30" t="str">
        <f>'Control Entry'!N62</f>
        <v/>
      </c>
      <c r="C29" s="30" t="str">
        <f>'Control Entry'!O62</f>
        <v/>
      </c>
      <c r="D29" s="31"/>
      <c r="E29" s="32" t="str">
        <f>IF(ISBLANK('Control Entry'!H62),"",'Control Entry'!H62)</f>
        <v/>
      </c>
      <c r="F29" s="86" t="str">
        <f>IF(ISBLANK('Control Entry'!K62),"",'Control Entry'!K62)</f>
        <v/>
      </c>
      <c r="G29" s="85"/>
      <c r="H29" s="24" t="s">
        <v>29</v>
      </c>
      <c r="M29" s="153" t="s">
        <v>42</v>
      </c>
      <c r="N29" s="153"/>
      <c r="O29" s="153"/>
      <c r="P29" s="153"/>
      <c r="Q29" s="153"/>
      <c r="R29" s="153"/>
      <c r="S29" s="153"/>
      <c r="T29" s="153"/>
      <c r="U29" s="48"/>
    </row>
    <row r="30" spans="1:22" ht="36" customHeight="1" x14ac:dyDescent="0.2">
      <c r="A30" s="25"/>
      <c r="B30" s="26" t="str">
        <f>'Control Entry'!N63</f>
        <v/>
      </c>
      <c r="C30" s="26" t="str">
        <f>'Control Entry'!O63</f>
        <v/>
      </c>
      <c r="D30" s="33"/>
      <c r="E30" s="28" t="str">
        <f>IF(ISBLANK('Control Entry'!F63),"",'Control Entry'!F63)</f>
        <v/>
      </c>
      <c r="F30" s="83" t="str">
        <f>IF(ISBLANK('Control Entry'!I63),"",'Control Entry'!I63)</f>
        <v/>
      </c>
      <c r="G30" s="84"/>
      <c r="H30" s="24" t="s">
        <v>29</v>
      </c>
      <c r="M30" s="16"/>
      <c r="N30" s="18"/>
      <c r="O30" s="18"/>
      <c r="P30" s="19"/>
      <c r="Q30" s="16"/>
      <c r="R30" s="18"/>
      <c r="S30" s="18"/>
      <c r="T30" s="19"/>
    </row>
    <row r="31" spans="1:22" ht="36" customHeight="1" x14ac:dyDescent="0.2">
      <c r="A31" s="34" t="str">
        <f>IF(ISBLANK('Control Entry'!D63),"",'Control Entry'!D63)</f>
        <v/>
      </c>
      <c r="B31" s="35" t="str">
        <f>'Control Entry'!N63</f>
        <v/>
      </c>
      <c r="C31" s="35" t="str">
        <f>'Control Entry'!O63</f>
        <v/>
      </c>
      <c r="D31" s="36" t="str">
        <f>IF(ISBLANK('Control Entry'!E63),"",'Control Entry'!E63)</f>
        <v/>
      </c>
      <c r="E31" s="28" t="str">
        <f>IF(ISBLANK('Control Entry'!G63),"",'Control Entry'!G63)</f>
        <v/>
      </c>
      <c r="F31" s="83" t="str">
        <f>IF(ISBLANK('Control Entry'!J63),"",'Control Entry'!J63)</f>
        <v/>
      </c>
      <c r="G31" s="84"/>
      <c r="H31" s="24" t="s">
        <v>29</v>
      </c>
      <c r="M31" s="17"/>
      <c r="P31" s="20"/>
      <c r="Q31" s="17"/>
      <c r="T31" s="20"/>
    </row>
    <row r="32" spans="1:22" ht="36" customHeight="1" thickBot="1" x14ac:dyDescent="0.25">
      <c r="A32" s="29"/>
      <c r="B32" s="30" t="str">
        <f>'Control Entry'!N63</f>
        <v/>
      </c>
      <c r="C32" s="30" t="str">
        <f>'Control Entry'!O63</f>
        <v/>
      </c>
      <c r="D32" s="31"/>
      <c r="E32" s="32" t="str">
        <f>IF(ISBLANK('Control Entry'!H63),"",'Control Entry'!H63)</f>
        <v/>
      </c>
      <c r="F32" s="86" t="str">
        <f>IF(ISBLANK('Control Entry'!K63),"",'Control Entry'!K63)</f>
        <v/>
      </c>
      <c r="G32" s="85"/>
      <c r="H32" s="24" t="s">
        <v>29</v>
      </c>
      <c r="M32" s="170" t="s">
        <v>81</v>
      </c>
      <c r="N32" s="171"/>
      <c r="O32" s="171"/>
      <c r="P32" s="172"/>
      <c r="Q32" s="173">
        <f>'Control Entry'!B3</f>
        <v>44874</v>
      </c>
      <c r="R32" s="174"/>
      <c r="S32" s="174"/>
      <c r="T32" s="175"/>
    </row>
    <row r="33" spans="1:22" ht="36" customHeight="1" x14ac:dyDescent="0.2">
      <c r="A33" s="133" t="s">
        <v>43</v>
      </c>
      <c r="B33" s="133"/>
      <c r="C33" s="133"/>
      <c r="D33" s="133"/>
      <c r="E33" s="133"/>
      <c r="F33" s="133"/>
      <c r="G33" s="133"/>
      <c r="H33" s="37"/>
      <c r="I33" s="37"/>
      <c r="M33" s="163" t="s">
        <v>85</v>
      </c>
      <c r="N33" s="164"/>
      <c r="O33" s="164"/>
      <c r="P33" s="164"/>
      <c r="Q33" s="167">
        <f>'Control Entry'!B4</f>
        <v>0</v>
      </c>
      <c r="R33" s="165"/>
      <c r="S33" s="165"/>
      <c r="T33" s="165"/>
      <c r="U33" s="80"/>
      <c r="V33" s="44"/>
    </row>
    <row r="34" spans="1:22" ht="36" customHeight="1" x14ac:dyDescent="0.2">
      <c r="A34"/>
      <c r="O34" s="15"/>
      <c r="P34" s="15"/>
      <c r="Q34" s="15"/>
      <c r="R34" s="42"/>
    </row>
    <row r="35" spans="1:22" ht="36" customHeight="1" x14ac:dyDescent="0.2">
      <c r="A35"/>
      <c r="N35" s="153"/>
      <c r="O35" s="153"/>
      <c r="P35" s="153"/>
      <c r="Q35" s="153"/>
      <c r="R35" s="153"/>
      <c r="S35" s="153"/>
      <c r="T35" s="153"/>
      <c r="U35" s="153"/>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m+5DxS5z0jGPz2enrJCRgFwjkf0y6S+KVRFuN1IjzuBtg7DxgRkCvJA9CD6YWcWRfvJNtgkjCl2dSguY7geJVQ==" saltValue="ged3XotTQX8HcL4AYG6aUg==" spinCount="100000" sheet="1" objects="1" scenarios="1" formatCells="0" selectLockedCells="1"/>
  <mergeCells count="42">
    <mergeCell ref="A33:G33"/>
    <mergeCell ref="M33:P33"/>
    <mergeCell ref="Q33:T33"/>
    <mergeCell ref="N35:U35"/>
    <mergeCell ref="K27:L27"/>
    <mergeCell ref="N27:O27"/>
    <mergeCell ref="P27:Q27"/>
    <mergeCell ref="S27:T27"/>
    <mergeCell ref="U27:V27"/>
    <mergeCell ref="M29:T29"/>
    <mergeCell ref="M32:P32"/>
    <mergeCell ref="Q32:T32"/>
    <mergeCell ref="J25:N25"/>
    <mergeCell ref="P25:Q25"/>
    <mergeCell ref="S25:T25"/>
    <mergeCell ref="U25:V25"/>
    <mergeCell ref="L12:N12"/>
    <mergeCell ref="S12:U12"/>
    <mergeCell ref="L13:N13"/>
    <mergeCell ref="R13:U13"/>
    <mergeCell ref="L15:U15"/>
    <mergeCell ref="L16:U16"/>
    <mergeCell ref="L20:N20"/>
    <mergeCell ref="S20:U20"/>
    <mergeCell ref="S22:U22"/>
    <mergeCell ref="J24:N24"/>
    <mergeCell ref="S24:U24"/>
    <mergeCell ref="M22:O22"/>
    <mergeCell ref="J21:U21"/>
    <mergeCell ref="L11:N11"/>
    <mergeCell ref="S11:U11"/>
    <mergeCell ref="A1:G1"/>
    <mergeCell ref="K2:U2"/>
    <mergeCell ref="O3:R3"/>
    <mergeCell ref="M4:T4"/>
    <mergeCell ref="N5:O5"/>
    <mergeCell ref="R5:U5"/>
    <mergeCell ref="L6:U6"/>
    <mergeCell ref="L8:Q8"/>
    <mergeCell ref="T8:U8"/>
    <mergeCell ref="L9:U9"/>
    <mergeCell ref="L10:U10"/>
  </mergeCells>
  <conditionalFormatting sqref="J22:O22">
    <cfRule type="expression" dxfId="6" priority="3">
      <formula>$S$3="#2"</formula>
    </cfRule>
    <cfRule type="expression" dxfId="5" priority="4">
      <formula>$S$3="#4"</formula>
    </cfRule>
  </conditionalFormatting>
  <conditionalFormatting sqref="J21:U21">
    <cfRule type="expression" dxfId="4" priority="2">
      <formula>AND($S$3&lt;&gt;"#2",$S$3&lt;&gt;"#4")</formula>
    </cfRule>
  </conditionalFormatting>
  <conditionalFormatting sqref="K27:V27">
    <cfRule type="expression" dxfId="3" priority="7">
      <formula>$S$3="#2"</formula>
    </cfRule>
    <cfRule type="expression" dxfId="2" priority="8">
      <formula>$S$3="#4"</formula>
    </cfRule>
  </conditionalFormatting>
  <conditionalFormatting sqref="P22:U24">
    <cfRule type="expression" dxfId="1" priority="5">
      <formula>$S$3="#2"</formula>
    </cfRule>
    <cfRule type="expression" dxfId="0" priority="6">
      <formula>$S$3="#4"</formula>
    </cfRule>
  </conditionalFormatting>
  <printOptions horizontalCentered="1" verticalCentered="1"/>
  <pageMargins left="0.2" right="0.2" top="0.2" bottom="0.2" header="0.51" footer="0.51"/>
  <pageSetup scale="44"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31</vt:i4>
      </vt:variant>
    </vt:vector>
  </HeadingPairs>
  <TitlesOfParts>
    <vt:vector size="36" baseType="lpstr">
      <vt:lpstr>Control Entry</vt:lpstr>
      <vt:lpstr>Control Card #1</vt:lpstr>
      <vt:lpstr>Control Card #2</vt:lpstr>
      <vt:lpstr>Control Card #3</vt:lpstr>
      <vt:lpstr>Control Card #4</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#1'!Print_Area</vt:lpstr>
      <vt:lpstr>'Control Card #1'!Print_Titles</vt:lpstr>
      <vt:lpstr>'Control Card #2'!Print_Titles</vt:lpstr>
      <vt:lpstr>'Control Card #3'!Print_Titles</vt:lpstr>
      <vt:lpstr>'Control Card #4'!Print_Titles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2024-06-05T01:04:19Z</cp:lastPrinted>
  <dcterms:created xsi:type="dcterms:W3CDTF">1997-11-12T04:43:39Z</dcterms:created>
  <dcterms:modified xsi:type="dcterms:W3CDTF">2024-06-11T21:55:04Z</dcterms:modified>
</cp:coreProperties>
</file>