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400E 050418" sheetId="4" r:id="rId4"/>
    <sheet name="Web Page" sheetId="5" r:id="rId5"/>
    <sheet name="Web results" sheetId="6" r:id="rId6"/>
  </sheets>
  <externalReferences>
    <externalReference r:id="rId9"/>
    <externalReference r:id="rId10"/>
    <externalReference r:id="rId11"/>
  </externalReferences>
  <definedNames>
    <definedName name="_xlnm.Print_Titles" localSheetId="1">'Control Sheet'!$1:$2</definedName>
    <definedName name="Address_1">'Riders'!$E$2</definedName>
    <definedName name="Address_2">'Riders'!$F$2</definedName>
    <definedName name="Address_3_4">#REF!</definedName>
    <definedName name="Address_3_5">'[1]Riders'!#REF!</definedName>
    <definedName name="Address_3_6">'[2]Riders'!#REF!</definedName>
    <definedName name="Address_4_4">#REF!</definedName>
    <definedName name="Address_4_5">'[1]Riders'!#REF!</definedName>
    <definedName name="Address_4_6">'[2]Riders'!#REF!</definedName>
    <definedName name="Area_Code_f_5">'[3]Riders'!#REF!</definedName>
    <definedName name="Area_Code_f">#REF!</definedName>
    <definedName name="Area_Code_h_5">'[3]Riders'!#REF!</definedName>
    <definedName name="Area_Code_h">#REF!</definedName>
    <definedName name="Area_Code_w_5">'[3]Riders'!#REF!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<sst xmlns="http://schemas.openxmlformats.org/spreadsheetml/2006/main" count="380" uniqueCount="182">
  <si>
    <t>Brevet Length:</t>
  </si>
  <si>
    <t>Maximum Time:</t>
  </si>
  <si>
    <t>Brevet Description:</t>
  </si>
  <si>
    <t>Duncan - Campbell River (Parksville start)</t>
  </si>
  <si>
    <t>Brevet Number:</t>
  </si>
  <si>
    <t>VI0400E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</si>
  <si>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</si>
  <si>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</si>
  <si>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</si>
  <si>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</si>
  <si>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</si>
  <si>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</si>
  <si>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</si>
  <si>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</si>
  <si>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</si>
  <si>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</si>
  <si>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</si>
  <si>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</si>
  <si>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</si>
  <si>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PARKSVILLE</t>
  </si>
  <si>
    <t>Chevron</t>
  </si>
  <si>
    <t>Highway #19A @</t>
  </si>
  <si>
    <t>Alberni Hwy</t>
  </si>
  <si>
    <t>Control 2</t>
  </si>
  <si>
    <t>DUNCAN</t>
  </si>
  <si>
    <t>Tim Horton's</t>
  </si>
  <si>
    <t>Highway #1 @</t>
  </si>
  <si>
    <t>Drinkwater</t>
  </si>
  <si>
    <t>Control 3</t>
  </si>
  <si>
    <t>QUALICUM BEACH</t>
  </si>
  <si>
    <t>Shell Gas</t>
  </si>
  <si>
    <t>Memorial</t>
  </si>
  <si>
    <t>Control 4</t>
  </si>
  <si>
    <t>CAMPBELL RIVER</t>
  </si>
  <si>
    <t>Elm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</si>
  <si>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</si>
  <si>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</si>
  <si>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</si>
  <si>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</si>
  <si>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</si>
  <si>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</si>
  <si>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</si>
  <si>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</si>
  <si>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</si>
  <si>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</si>
  <si>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</si>
  <si>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</si>
  <si>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</si>
  <si>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</si>
  <si>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</si>
  <si>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</si>
  <si>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</si>
  <si>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</si>
  <si>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</si>
  <si>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</si>
  <si>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</si>
  <si>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</si>
  <si>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</si>
  <si>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</si>
  <si>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</si>
  <si>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</si>
  <si>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</si>
  <si>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</si>
  <si>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</si>
  <si>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</si>
  <si>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</si>
  <si>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</si>
  <si>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</si>
  <si>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</si>
  <si>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</si>
  <si>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</si>
  <si>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</si>
  <si>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</si>
  <si>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</si>
  <si>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</si>
  <si>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</si>
  <si>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</si>
  <si>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</si>
  <si>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</si>
  <si>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</si>
  <si>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</si>
  <si>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</si>
  <si>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</si>
  <si>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</si>
  <si>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</si>
  <si>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</si>
  <si>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</si>
  <si>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</si>
  <si>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</si>
  <si>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</si>
  <si>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</si>
  <si>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</si>
  <si>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</si>
  <si>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</si>
  <si>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</si>
  <si>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</si>
  <si>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</si>
  <si>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</si>
  <si>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</si>
  <si>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</si>
  <si>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START--Chevron, Parksville</t>
  </si>
  <si>
    <t>L</t>
  </si>
  <si>
    <t>DRINKWATER (to lights at Hwy)</t>
  </si>
  <si>
    <t>Hwy #19A @ Alberni Hwy</t>
  </si>
  <si>
    <t>HWY #1 (north)</t>
  </si>
  <si>
    <t>SO</t>
  </si>
  <si>
    <t>North past Chemainus</t>
  </si>
  <si>
    <t>R</t>
  </si>
  <si>
    <t>HWY #19A (south)</t>
  </si>
  <si>
    <t>North through Ladysmith</t>
  </si>
  <si>
    <t>HWY #19 (south to Nanaimo)</t>
  </si>
  <si>
    <t>HWY #19 (north to Campbell River)</t>
  </si>
  <si>
    <t>HWY #19A (exit 29)</t>
  </si>
  <si>
    <t>HWY #19 (past Woodgrove)</t>
  </si>
  <si>
    <t>HWY #19 (against no right turn)</t>
  </si>
  <si>
    <t>HWY #19A (old Island highway)</t>
  </si>
  <si>
    <t>HWY #1 (to Victoria)</t>
  </si>
  <si>
    <t>North through Parksville</t>
  </si>
  <si>
    <t>South through Ladysmith</t>
  </si>
  <si>
    <t>MEMORIAL., Qualicum Beach</t>
  </si>
  <si>
    <t>South past Chemainus</t>
  </si>
  <si>
    <t>DRINKWATER (lights)</t>
  </si>
  <si>
    <t>CONTROL #2--Shell Gas</t>
  </si>
  <si>
    <t>Qualicum Beach</t>
  </si>
  <si>
    <t>CONTROL #1--Tim Horton's</t>
  </si>
  <si>
    <t>Drinkwater @ Highway #1</t>
  </si>
  <si>
    <t>Duncan</t>
  </si>
  <si>
    <t>MEMORIAL</t>
  </si>
  <si>
    <t>HWY #19A</t>
  </si>
  <si>
    <t>HWY #19A (north to Courtenay)</t>
  </si>
  <si>
    <t>HWY #19A (south to Courtenay)</t>
  </si>
  <si>
    <t>HWY #19A (@ 29th St.lights)</t>
  </si>
  <si>
    <t>HWY #19A (17th St., Courtenay)</t>
  </si>
  <si>
    <t>HWY #19A (Comox Rd.)</t>
  </si>
  <si>
    <t xml:space="preserve">HWY #19A (2nd lights) </t>
  </si>
  <si>
    <t>HWY #19A (at PetroCan)</t>
  </si>
  <si>
    <t xml:space="preserve">HWY #19A (old Island Hwy) </t>
  </si>
  <si>
    <t>SHOPPERS ROW (at Chevron)</t>
  </si>
  <si>
    <t>South through Qualicum Beach</t>
  </si>
  <si>
    <t>SHOPPERS ROW (at 11th)</t>
  </si>
  <si>
    <t>16TH AVE. (at DQ)</t>
  </si>
  <si>
    <t>FINISH--Chevron, Parksville</t>
  </si>
  <si>
    <t>ELM</t>
  </si>
  <si>
    <t>WHITESPOT ALLEY</t>
  </si>
  <si>
    <t>CONTROL #3--Tim Horton's</t>
  </si>
  <si>
    <t>Island Hwy @ Elm</t>
  </si>
  <si>
    <t>Campbell River</t>
  </si>
  <si>
    <t>!!! CONGRATULATIONS !!!</t>
  </si>
  <si>
    <t>cross Hwy #19 (Nanaimo Pkwy)</t>
  </si>
  <si>
    <t>TERMINAL(Hwy #19A)(@St. George)</t>
  </si>
  <si>
    <t>CONTROL #1--7-11, Nanaimo</t>
  </si>
  <si>
    <t>Terminal @ Townsite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</si>
  <si>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</si>
  <si>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</si>
  <si>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</si>
  <si>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</si>
  <si>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</si>
  <si>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(south towards Victoria)</t>
  </si>
  <si>
    <t>CONTROL #2--Tim Horton's</t>
  </si>
  <si>
    <t>HWY #1 (Hwy #19)(top of hill)</t>
  </si>
  <si>
    <t>HWY #1(Hwy #19A) (into Nanaimo)</t>
  </si>
  <si>
    <t>NICOL (Hwy #1)(entering Nanaimo)</t>
  </si>
  <si>
    <t>TERMINAL (Hwy #1)(@Commercial)</t>
  </si>
  <si>
    <t>TERMINAL (Hwy #19A)(@Stewart)</t>
  </si>
  <si>
    <t>CONTROL #3--7-11, Nanaimo</t>
  </si>
  <si>
    <t>TERMINAL (Hwy #19A north)</t>
  </si>
  <si>
    <t>N. ISLAND HWY (Hwy #19A)</t>
  </si>
  <si>
    <t>HWY #19</t>
  </si>
  <si>
    <t>CONTROL #4--Payless Gas</t>
  </si>
  <si>
    <t>HWY #19 (@ 29th St.lights)</t>
  </si>
  <si>
    <t>HWY #19 (17th St., Courtenay)</t>
  </si>
  <si>
    <t>HWY #19 (Comox Rd.)</t>
  </si>
  <si>
    <t xml:space="preserve">HWY #19 (2nd lights) </t>
  </si>
  <si>
    <t>HWY #19A (at Chevron)</t>
  </si>
  <si>
    <t>CONTROL #5--Tim Horton's</t>
  </si>
  <si>
    <t>HWY #19 (at PetroCan)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</si>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</sst>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6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12" fillId="0" borderId="27" xfId="0" applyNumberFormat="1" applyFont="1" applyBorder="1" applyAlignment="1" applyProtection="1">
      <alignment horizontal="center"/>
      <protection locked="0"/>
    </xf>
    <xf numFmtId="169" fontId="0" fillId="0" borderId="28" xfId="0" applyNumberFormat="1" applyBorder="1" applyAlignment="1" applyProtection="1">
      <alignment horizontal="right"/>
      <protection locked="0"/>
    </xf>
    <xf numFmtId="166" fontId="0" fillId="0" borderId="27" xfId="0" applyNumberFormat="1" applyFont="1" applyBorder="1" applyAlignment="1" applyProtection="1">
      <alignment horizontal="left"/>
      <protection locked="0"/>
    </xf>
    <xf numFmtId="164" fontId="0" fillId="0" borderId="27" xfId="0" applyBorder="1" applyAlignment="1" applyProtection="1">
      <alignment horizontal="center"/>
      <protection locked="0"/>
    </xf>
    <xf numFmtId="164" fontId="12" fillId="0" borderId="27" xfId="0" applyFont="1" applyBorder="1" applyAlignment="1" applyProtection="1">
      <alignment horizontal="center"/>
      <protection locked="0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left"/>
    </xf>
    <xf numFmtId="169" fontId="0" fillId="0" borderId="28" xfId="0" applyNumberFormat="1" applyBorder="1" applyAlignment="1">
      <alignment horizontal="right"/>
    </xf>
    <xf numFmtId="166" fontId="0" fillId="0" borderId="29" xfId="0" applyNumberFormat="1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left"/>
      <protection locked="0"/>
    </xf>
    <xf numFmtId="166" fontId="0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 horizontal="right"/>
    </xf>
    <xf numFmtId="169" fontId="12" fillId="0" borderId="26" xfId="0" applyNumberFormat="1" applyFont="1" applyBorder="1" applyAlignment="1" applyProtection="1">
      <alignment horizontal="right"/>
      <protection locked="0"/>
    </xf>
    <xf numFmtId="169" fontId="12" fillId="0" borderId="28" xfId="0" applyNumberFormat="1" applyFont="1" applyBorder="1" applyAlignment="1" applyProtection="1">
      <alignment horizontal="right"/>
      <protection locked="0"/>
    </xf>
    <xf numFmtId="164" fontId="0" fillId="0" borderId="27" xfId="0" applyFont="1" applyBorder="1" applyAlignment="1" applyProtection="1">
      <alignment/>
      <protection locked="0"/>
    </xf>
    <xf numFmtId="166" fontId="12" fillId="0" borderId="29" xfId="0" applyNumberFormat="1" applyFont="1" applyBorder="1" applyAlignment="1" applyProtection="1">
      <alignment horizontal="center"/>
      <protection locked="0"/>
    </xf>
    <xf numFmtId="164" fontId="0" fillId="0" borderId="27" xfId="0" applyBorder="1" applyAlignment="1" applyProtection="1">
      <alignment horizontal="left"/>
      <protection locked="0"/>
    </xf>
    <xf numFmtId="166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left"/>
    </xf>
    <xf numFmtId="169" fontId="12" fillId="0" borderId="30" xfId="0" applyNumberFormat="1" applyFont="1" applyBorder="1" applyAlignment="1" applyProtection="1">
      <alignment horizontal="right"/>
      <protection locked="0"/>
    </xf>
    <xf numFmtId="166" fontId="12" fillId="0" borderId="31" xfId="0" applyNumberFormat="1" applyFont="1" applyBorder="1" applyAlignment="1" applyProtection="1">
      <alignment horizontal="center"/>
      <protection locked="0"/>
    </xf>
    <xf numFmtId="164" fontId="12" fillId="0" borderId="31" xfId="0" applyFont="1" applyBorder="1" applyAlignment="1" applyProtection="1">
      <alignment horizontal="center"/>
      <protection locked="0"/>
    </xf>
    <xf numFmtId="169" fontId="12" fillId="0" borderId="7" xfId="0" applyNumberFormat="1" applyFont="1" applyBorder="1" applyAlignment="1" applyProtection="1">
      <alignment horizontal="right"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left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2" xfId="0" applyBorder="1" applyAlignment="1">
      <alignment/>
    </xf>
    <xf numFmtId="164" fontId="0" fillId="0" borderId="29" xfId="0" applyFont="1" applyBorder="1" applyAlignment="1" applyProtection="1">
      <alignment/>
      <protection locked="0"/>
    </xf>
    <xf numFmtId="166" fontId="0" fillId="0" borderId="27" xfId="0" applyNumberFormat="1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left"/>
      <protection locked="0"/>
    </xf>
    <xf numFmtId="169" fontId="0" fillId="0" borderId="28" xfId="0" applyNumberFormat="1" applyFont="1" applyBorder="1" applyAlignment="1" applyProtection="1">
      <alignment horizontal="right"/>
      <protection locked="0"/>
    </xf>
    <xf numFmtId="169" fontId="0" fillId="0" borderId="26" xfId="0" applyNumberFormat="1" applyFont="1" applyBorder="1" applyAlignment="1" applyProtection="1">
      <alignment horizontal="right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12" fillId="0" borderId="29" xfId="0" applyFont="1" applyBorder="1" applyAlignment="1" applyProtection="1">
      <alignment horizontal="center"/>
      <protection locked="0"/>
    </xf>
    <xf numFmtId="166" fontId="13" fillId="0" borderId="29" xfId="0" applyNumberFormat="1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right"/>
      <protection locked="0"/>
    </xf>
    <xf numFmtId="164" fontId="0" fillId="0" borderId="0" xfId="0" applyAlignment="1" applyProtection="1">
      <alignment/>
      <protection locked="0"/>
    </xf>
    <xf numFmtId="169" fontId="0" fillId="0" borderId="29" xfId="0" applyNumberFormat="1" applyFont="1" applyBorder="1" applyAlignment="1">
      <alignment/>
    </xf>
    <xf numFmtId="164" fontId="0" fillId="0" borderId="29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4" fillId="3" borderId="33" xfId="0" applyFont="1" applyFill="1" applyBorder="1" applyAlignment="1">
      <alignment horizontal="center"/>
    </xf>
    <xf numFmtId="164" fontId="14" fillId="3" borderId="23" xfId="0" applyFont="1" applyFill="1" applyBorder="1" applyAlignment="1">
      <alignment/>
    </xf>
    <xf numFmtId="164" fontId="14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ppData\Local\Temp\Rar$DI01.606\VI0400B%20Duncan--Campbell%20River%20(Ladysmith%20star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My%20Documents\1999%20Randonneurs\VI0200A%20%20Tour%20of%20Cowichan%20Valle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ppData\Local\Temp\Rar$DI01.606\VI0400C%20Duncan--Campbell%20River%20(Nanaimo%20sta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400B 050418"/>
      <sheetName val="Web Page"/>
      <sheetName val="Web resul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200A 990326"/>
      <sheetName val="Web sheet"/>
      <sheetName val="Web resul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400C 010501"/>
      <sheetName val="Web Page"/>
      <sheetName val="Web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0.22916666666666666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3" t="s">
        <v>21</v>
      </c>
      <c r="H10" s="23" t="s">
        <v>22</v>
      </c>
      <c r="I10" s="24">
        <f>Start_date+Start_time</f>
        <v>0.22916666666666666</v>
      </c>
      <c r="J10" s="24">
        <f>I10+"1:00"</f>
        <v>0.2708333333333333</v>
      </c>
      <c r="K10" s="25">
        <f>IF(ISBLANK(Distance),"",Open Control_1)</f>
        <v>0.22916666666666666</v>
      </c>
      <c r="L10" s="25">
        <f>IF(ISBLANK(Distance),"",Close Control_1)</f>
        <v>0.2708333333333333</v>
      </c>
    </row>
    <row r="11" spans="3:12" ht="12.75">
      <c r="C11" s="2" t="s">
        <v>23</v>
      </c>
      <c r="D11" s="20">
        <f>'VI0400E 050418'!A14</f>
        <v>83.3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2.4499999999999997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5.553333333333333</v>
      </c>
      <c r="K11" s="25">
        <f>IF(ISBLANK(Distance),"",Open_time Control_1+(INT(Open)&amp;":"&amp;IF(ROUND(((Open-INT(Open))*60),0)&lt;10,0,"")&amp;ROUND(((Open-INT(Open))*60),0)))</f>
        <v>0.33125</v>
      </c>
      <c r="L11" s="25">
        <f>IF(ISBLANK(Distance),"",Open_time Control_1+(INT(Close)&amp;":"&amp;IF(ROUND(((Close-INT(Close))*60),0)&lt;10,0,"")&amp;ROUND(((Close-INT(Close))*60),0)))</f>
        <v>0.4604166666666667</v>
      </c>
    </row>
    <row r="12" spans="3:12" ht="12.75">
      <c r="C12" s="2" t="s">
        <v>28</v>
      </c>
      <c r="D12" s="20">
        <f>'VI0400E 050418'!F12</f>
        <v>177.4</v>
      </c>
      <c r="E12" s="21" t="s">
        <v>29</v>
      </c>
      <c r="F12" s="22" t="s">
        <v>30</v>
      </c>
      <c r="G12" s="23" t="s">
        <v>21</v>
      </c>
      <c r="H12" s="23" t="s">
        <v>31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5.2176470588235295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11.826666666666666</v>
      </c>
      <c r="K12" s="25">
        <f>IF(ISBLANK(Distance),"",Open_time Control_1+(INT(Open)&amp;":"&amp;IF(ROUND(((Open-INT(Open))*60),0)&lt;10,0,"")&amp;ROUND(((Open-INT(Open))*60),0)))</f>
        <v>0.44652777777777775</v>
      </c>
      <c r="L12" s="25">
        <f>IF(ISBLANK(Distance),"",Open_time Control_1+(INT(Close)&amp;":"&amp;IF(ROUND(((Close-INT(Close))*60),0)&lt;10,0,"")&amp;ROUND(((Close-INT(Close))*60),0)))</f>
        <v>0.7222222222222222</v>
      </c>
    </row>
    <row r="13" spans="3:12" ht="12.75">
      <c r="C13" s="2" t="s">
        <v>32</v>
      </c>
      <c r="D13" s="20">
        <f>'VI0400E 050418'!A39</f>
        <v>284.59999999999997</v>
      </c>
      <c r="E13" s="21" t="s">
        <v>33</v>
      </c>
      <c r="F13" s="22" t="s">
        <v>25</v>
      </c>
      <c r="G13" s="23" t="s">
        <v>21</v>
      </c>
      <c r="H13" s="23" t="s">
        <v>34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8.526149999999998</v>
      </c>
      <c r="J13" s="5">
        <f t="shared" si="0"/>
        <v>18.973333333333333</v>
      </c>
      <c r="K13" s="25">
        <f>IF(ISBLANK(Distance),"",Open_time Control_1+(INT(Open)&amp;":"&amp;IF(ROUND(((Open-INT(Open))*60),0)&lt;10,0,"")&amp;ROUND(((Open-INT(Open))*60),0)))</f>
        <v>0.5847222222222223</v>
      </c>
      <c r="L13" s="25">
        <f>IF(ISBLANK(Distance),"",Open_time Control_1+(INT(Close)&amp;":"&amp;IF(ROUND(((Close-INT(Close))*60),0)&lt;10,0,"")&amp;ROUND(((Close-INT(Close))*60),0)))</f>
        <v>1.0194444444444444</v>
      </c>
    </row>
    <row r="14" spans="3:12" ht="12.75">
      <c r="C14" s="2" t="s">
        <v>35</v>
      </c>
      <c r="D14" s="20">
        <f>'VI0400E 050418'!F35</f>
        <v>402.79999999999995</v>
      </c>
      <c r="E14" s="21" t="s">
        <v>19</v>
      </c>
      <c r="F14" s="22" t="s">
        <v>20</v>
      </c>
      <c r="G14" s="23" t="s">
        <v>21</v>
      </c>
      <c r="H14" s="23" t="s">
        <v>22</v>
      </c>
      <c r="I14" s="5">
        <f t="shared" si="1"/>
        <v>12.225733333333332</v>
      </c>
      <c r="J14" s="5">
        <f t="shared" si="0"/>
        <v>27</v>
      </c>
      <c r="K14" s="25">
        <f>IF(ISBLANK(Distance),"",Open_time Control_1+(INT(Open)&amp;":"&amp;IF(ROUND(((Open-INT(Open))*60),0)&lt;10,0,"")&amp;ROUND(((Open-INT(Open))*60),0)))</f>
        <v>0.7388888888888888</v>
      </c>
      <c r="L14" s="25">
        <f>IF(ISBLANK(Distance),"",Open_time Control_1+(INT(Close)&amp;":"&amp;IF(ROUND(((Close-INT(Close))*60),0)&lt;10,0,"")&amp;ROUND(((Close-INT(Close))*60),0)))</f>
        <v>1.3541666666666667</v>
      </c>
    </row>
    <row r="15" spans="3:12" ht="12.75">
      <c r="C15" s="2" t="s">
        <v>36</v>
      </c>
      <c r="D15" s="20"/>
      <c r="E15" s="21"/>
      <c r="F15" s="22"/>
      <c r="G15" s="23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37</v>
      </c>
      <c r="D16" s="20"/>
      <c r="E16" s="21"/>
      <c r="F16" s="22"/>
      <c r="G16" s="23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38</v>
      </c>
      <c r="D17" s="20"/>
      <c r="E17" s="21"/>
      <c r="F17" s="22"/>
      <c r="G17" s="23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39</v>
      </c>
      <c r="D18" s="20"/>
      <c r="E18" s="21" t="s">
        <v>40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41</v>
      </c>
      <c r="D19" s="20"/>
      <c r="E19" s="21" t="s">
        <v>40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42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43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44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45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46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47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48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49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50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51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D9">
      <selection activeCell="S16" sqref="S16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31" customWidth="1"/>
    <col min="9" max="9" width="8.7109375" style="0" customWidth="1"/>
  </cols>
  <sheetData>
    <row r="1" spans="1:8" ht="19.5">
      <c r="A1" s="32" t="s">
        <v>52</v>
      </c>
      <c r="B1" s="32"/>
      <c r="C1" s="32"/>
      <c r="D1" s="32"/>
      <c r="E1" s="32"/>
      <c r="F1" s="32"/>
      <c r="G1" s="32"/>
      <c r="H1" s="11" t="s">
        <v>53</v>
      </c>
    </row>
    <row r="2" spans="1:14" ht="33.75" customHeight="1">
      <c r="A2" s="33" t="s">
        <v>54</v>
      </c>
      <c r="B2" s="34" t="s">
        <v>14</v>
      </c>
      <c r="C2" s="34" t="s">
        <v>15</v>
      </c>
      <c r="D2" s="34" t="s">
        <v>10</v>
      </c>
      <c r="E2" s="34" t="s">
        <v>55</v>
      </c>
      <c r="F2" s="34" t="s">
        <v>56</v>
      </c>
      <c r="G2" s="33" t="s">
        <v>57</v>
      </c>
      <c r="H2" s="11" t="s">
        <v>53</v>
      </c>
      <c r="N2" s="35"/>
    </row>
    <row r="3" spans="1:14" ht="36" customHeight="1">
      <c r="A3" s="36"/>
      <c r="B3" s="37">
        <f>Control_1 Open_time</f>
        <v>0.22916666666666666</v>
      </c>
      <c r="C3" s="37">
        <f>Control_1 Close_time</f>
        <v>0.2708333333333333</v>
      </c>
      <c r="D3" s="38"/>
      <c r="E3" s="39">
        <f>IF(ISBLANK(Control_1 Establishment_1),"",Control_1 Establishment_1)</f>
        <v>0</v>
      </c>
      <c r="F3" s="40"/>
      <c r="G3" s="41"/>
      <c r="H3" s="11" t="s">
        <v>53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0.22916666666666666</v>
      </c>
      <c r="C4" s="44">
        <f>Control_1 Close_time</f>
        <v>0.2708333333333333</v>
      </c>
      <c r="D4" s="39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53</v>
      </c>
      <c r="K4" s="42"/>
      <c r="N4" s="35"/>
    </row>
    <row r="5" spans="1:11" ht="36" customHeight="1">
      <c r="A5" s="45"/>
      <c r="B5" s="46">
        <f>Control_1 Open_time</f>
        <v>0.22916666666666666</v>
      </c>
      <c r="C5" s="46">
        <f>Control_1 Close_time</f>
        <v>0.2708333333333333</v>
      </c>
      <c r="D5" s="47"/>
      <c r="E5" s="48">
        <f>IF(ISBLANK(Control_1 Establishment_3),"",Control_1 Establishment_3)</f>
        <v>0</v>
      </c>
      <c r="F5" s="49"/>
      <c r="G5" s="50"/>
      <c r="H5" s="11" t="s">
        <v>53</v>
      </c>
      <c r="K5" s="42"/>
    </row>
    <row r="6" spans="1:11" ht="36" customHeight="1">
      <c r="A6" s="36"/>
      <c r="B6" s="37">
        <f>Control_2 Open_time</f>
        <v>0.33125</v>
      </c>
      <c r="C6" s="37">
        <f>Control_2 Close_time</f>
        <v>0.4604166666666667</v>
      </c>
      <c r="D6" s="51"/>
      <c r="E6" s="39">
        <f>IF(ISBLANK(Control_2 Establishment_1),"",Control_2 Establishment_1)</f>
        <v>0</v>
      </c>
      <c r="F6" s="40"/>
      <c r="G6" s="41"/>
      <c r="H6" s="11" t="s">
        <v>53</v>
      </c>
      <c r="K6" s="42"/>
    </row>
    <row r="7" spans="1:11" ht="36" customHeight="1">
      <c r="A7" s="43">
        <f>IF(ISBLANK(Distance Control_2),"",Control_2 Distance)</f>
        <v>83.3</v>
      </c>
      <c r="B7" s="44">
        <f>Control_2 Open_time</f>
        <v>0.33125</v>
      </c>
      <c r="C7" s="44">
        <f>Control_2 Close_time</f>
        <v>0.4604166666666667</v>
      </c>
      <c r="D7" s="39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53</v>
      </c>
      <c r="K7" s="42"/>
    </row>
    <row r="8" spans="1:20" ht="36" customHeight="1">
      <c r="A8" s="45"/>
      <c r="B8" s="46">
        <f>Control_2 Open_time</f>
        <v>0.33125</v>
      </c>
      <c r="C8" s="46">
        <f>Control_2 Close_time</f>
        <v>0.4604166666666667</v>
      </c>
      <c r="D8" s="47"/>
      <c r="E8" s="48">
        <f>IF(ISBLANK(Control_2 Establishment_3),"",Control_2 Establishment_3)</f>
        <v>0</v>
      </c>
      <c r="F8" s="49"/>
      <c r="G8" s="50"/>
      <c r="H8" s="11" t="s">
        <v>53</v>
      </c>
      <c r="J8" s="52" t="s">
        <v>58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0.44652777777777775</v>
      </c>
      <c r="C9" s="37">
        <f>Control_3 Close_time</f>
        <v>0.7222222222222222</v>
      </c>
      <c r="D9" s="51"/>
      <c r="E9" s="39">
        <f>IF(ISBLANK(Control_3 Establishment_1),"",Control_3 Establishment_1)</f>
        <v>0</v>
      </c>
      <c r="F9" s="40"/>
      <c r="G9" s="41"/>
      <c r="H9" s="11" t="s">
        <v>53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177.4</v>
      </c>
      <c r="B10" s="44">
        <f>Control_3 Open_time</f>
        <v>0.44652777777777775</v>
      </c>
      <c r="C10" s="44">
        <f>Control_3 Close_time</f>
        <v>0.7222222222222222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53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0.44652777777777775</v>
      </c>
      <c r="C11" s="46">
        <f>Control_3 Close_time</f>
        <v>0.7222222222222222</v>
      </c>
      <c r="D11" s="47"/>
      <c r="E11" s="48">
        <f>IF(ISBLANK(Control_3 Establishment_3),"",Control_3 Establishment_3)</f>
        <v>0</v>
      </c>
      <c r="F11" s="49"/>
      <c r="G11" s="50"/>
      <c r="H11" s="11" t="s">
        <v>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0.5847222222222223</v>
      </c>
      <c r="C12" s="37">
        <f>Control_4 Close_time</f>
        <v>1.0194444444444444</v>
      </c>
      <c r="D12" s="51"/>
      <c r="E12" s="39">
        <f>IF(ISBLANK(Control_4 Establishment_1),"",Control_4 Establishment_1)</f>
        <v>0</v>
      </c>
      <c r="F12" s="40"/>
      <c r="G12" s="41"/>
      <c r="H12" s="11" t="s">
        <v>53</v>
      </c>
      <c r="J12" s="56" t="s">
        <v>59</v>
      </c>
      <c r="L12" s="57" t="str">
        <f>IF(ISBLANK(surname),"",First_Name&amp;" "&amp;Initial&amp;" "&amp;surname)</f>
        <v>  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284.59999999999997</v>
      </c>
      <c r="B13" s="44">
        <f>Control_4 Open_time</f>
        <v>0.5847222222222223</v>
      </c>
      <c r="C13" s="44">
        <f>Control_4 Close_time</f>
        <v>1.0194444444444444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53</v>
      </c>
      <c r="J13" s="56" t="s">
        <v>60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0.5847222222222223</v>
      </c>
      <c r="C14" s="46">
        <f>Control_4 Close_time</f>
        <v>1.0194444444444444</v>
      </c>
      <c r="D14" s="47"/>
      <c r="E14" s="48">
        <f>IF(ISBLANK(Control_4 Establishment_3),"",Control_4 Establishment_3)</f>
        <v>0</v>
      </c>
      <c r="F14" s="49"/>
      <c r="G14" s="50"/>
      <c r="H14" s="11" t="s">
        <v>53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0.7388888888888888</v>
      </c>
      <c r="C15" s="37">
        <f>Control_5 Close_time</f>
        <v>1.3541666666666667</v>
      </c>
      <c r="D15" s="51"/>
      <c r="E15" s="39">
        <f>IF(ISBLANK(Control_5 Establishment_1),"",Control_5 Establishment_1)</f>
        <v>0</v>
      </c>
      <c r="F15" s="40"/>
      <c r="G15" s="41"/>
      <c r="H15" s="11" t="s">
        <v>53</v>
      </c>
      <c r="J15" s="56" t="s">
        <v>61</v>
      </c>
      <c r="K15" s="56"/>
      <c r="L15" s="60">
        <f>IF(ISBLANK(City),"",City)</f>
      </c>
      <c r="M15" s="61"/>
      <c r="N15" s="61"/>
      <c r="O15" s="63"/>
      <c r="P15" s="63" t="s">
        <v>62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402.79999999999995</v>
      </c>
      <c r="B16" s="44">
        <f>Control_5 Open_time</f>
        <v>0.7388888888888888</v>
      </c>
      <c r="C16" s="44">
        <f>Control_5 Close_time</f>
        <v>1.3541666666666667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53</v>
      </c>
      <c r="J16" s="56" t="s">
        <v>63</v>
      </c>
      <c r="K16" s="56"/>
      <c r="L16" s="60">
        <f>IF(ISBLANK(Country),"",Country)</f>
      </c>
      <c r="M16" s="61"/>
      <c r="N16" s="61"/>
      <c r="O16" s="63"/>
      <c r="P16" s="63" t="s">
        <v>64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0.7388888888888888</v>
      </c>
      <c r="C17" s="46">
        <f>Control_5 Close_time</f>
        <v>1.3541666666666667</v>
      </c>
      <c r="D17" s="47"/>
      <c r="E17" s="48">
        <f>IF(ISBLANK(Control_5 Establishment_3),"",Control_5 Establishment_3)</f>
        <v>0</v>
      </c>
      <c r="F17" s="49"/>
      <c r="G17" s="50"/>
      <c r="H17" s="11" t="s">
        <v>53</v>
      </c>
      <c r="L17" s="64"/>
      <c r="M17" s="64"/>
      <c r="N17" s="64"/>
      <c r="O17" s="64"/>
      <c r="P17" s="64"/>
      <c r="Q17" s="64"/>
      <c r="R17" s="64"/>
      <c r="S17" s="64"/>
    </row>
    <row r="18" spans="1:20" ht="36" customHeight="1">
      <c r="A18" s="36"/>
      <c r="B18" s="37">
        <f>Control_6 Open_time</f>
        <v>0</v>
      </c>
      <c r="C18" s="37">
        <f>Control_6 Close_time</f>
        <v>0</v>
      </c>
      <c r="D18" s="51"/>
      <c r="E18" s="39">
        <f>IF(ISBLANK(Control_6 Establishment_1),"",Control_6 Establishment_1)</f>
        <v>0</v>
      </c>
      <c r="F18" s="40"/>
      <c r="G18" s="41"/>
      <c r="H18" s="11" t="s">
        <v>53</v>
      </c>
      <c r="J18" s="56" t="s">
        <v>65</v>
      </c>
      <c r="L18" s="65">
        <f>IF(ISBLANK(Home_telephone),"",Home_telephone)</f>
      </c>
      <c r="M18" s="65"/>
      <c r="N18" s="65"/>
      <c r="O18" s="64"/>
      <c r="P18" s="63" t="s">
        <v>66</v>
      </c>
      <c r="Q18" s="66">
        <f>IF(ISBLANK(email),"",email)</f>
      </c>
      <c r="R18" s="67"/>
      <c r="S18" s="67"/>
      <c r="T18" s="68"/>
    </row>
    <row r="19" spans="1:19" ht="36" customHeight="1">
      <c r="A19" s="43">
        <f>IF(ISBLANK(Distance Control_6),"",Control_6 Distance)</f>
      </c>
      <c r="B19" s="44">
        <f>Control_6 Open_time</f>
        <v>0</v>
      </c>
      <c r="C19" s="44">
        <f>Control_6 Close_time</f>
        <v>0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53</v>
      </c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5"/>
      <c r="B20" s="46">
        <f>Control_6 Open_time</f>
        <v>0</v>
      </c>
      <c r="C20" s="46">
        <f>Control_6 Close_time</f>
        <v>0</v>
      </c>
      <c r="D20" s="47"/>
      <c r="E20" s="48">
        <f>IF(ISBLANK(Control_6 Establishment_3),"",Control_6 Establishment_3)</f>
        <v>0</v>
      </c>
      <c r="F20" s="49"/>
      <c r="G20" s="50"/>
      <c r="H20" s="11" t="s">
        <v>53</v>
      </c>
      <c r="J20" s="69" t="s">
        <v>67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1"/>
      <c r="E21" s="39">
        <f>IF(ISBLANK(Control_7 Establishment_1),"",Control_7 Establishment_1)</f>
        <v>0</v>
      </c>
      <c r="F21" s="40"/>
      <c r="G21" s="41"/>
      <c r="H21" s="11" t="s">
        <v>53</v>
      </c>
      <c r="J21" s="69" t="s">
        <v>68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53</v>
      </c>
      <c r="L22" s="64"/>
      <c r="M22" s="64"/>
      <c r="N22" s="64"/>
      <c r="O22" s="64"/>
      <c r="P22" s="64"/>
      <c r="Q22" s="64"/>
      <c r="R22" s="64"/>
      <c r="S22" s="64"/>
    </row>
    <row r="23" spans="1:20" ht="36" customHeight="1">
      <c r="A23" s="45"/>
      <c r="B23" s="46">
        <f>Control_7 Open_time</f>
        <v>0</v>
      </c>
      <c r="C23" s="46">
        <f>Control_7 Close_time</f>
        <v>0</v>
      </c>
      <c r="D23" s="47"/>
      <c r="E23" s="48">
        <f>IF(ISBLANK(Control_7 Establishment_3),"",Control_7 Establishment_3)</f>
        <v>0</v>
      </c>
      <c r="F23" s="49"/>
      <c r="G23" s="50"/>
      <c r="H23" s="11" t="s">
        <v>53</v>
      </c>
      <c r="J23" s="70" t="s">
        <v>69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53</v>
      </c>
      <c r="J24" s="56" t="s">
        <v>70</v>
      </c>
      <c r="K24" s="71">
        <f>IF(ISBLANK(Start_date),"",Start_date)</f>
      </c>
      <c r="L24" s="71"/>
      <c r="M24" s="71"/>
      <c r="N24" s="64"/>
      <c r="O24" s="63" t="s">
        <v>71</v>
      </c>
      <c r="P24" s="64"/>
      <c r="Q24" s="67"/>
      <c r="R24" s="67"/>
      <c r="S24" s="67"/>
      <c r="T24" s="72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53</v>
      </c>
      <c r="L25" s="64"/>
      <c r="M25" s="64"/>
      <c r="N25" s="64"/>
      <c r="O25" s="63" t="s">
        <v>72</v>
      </c>
      <c r="P25" s="64"/>
      <c r="Q25" s="67"/>
      <c r="R25" s="67"/>
      <c r="S25" s="67"/>
      <c r="T25" s="72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53</v>
      </c>
      <c r="J26" s="72"/>
      <c r="K26" s="72"/>
      <c r="L26" s="67"/>
      <c r="M26" s="67"/>
      <c r="N26" s="64"/>
      <c r="O26" s="63" t="s">
        <v>73</v>
      </c>
      <c r="P26" s="64"/>
      <c r="Q26" s="67"/>
      <c r="R26" s="67"/>
      <c r="S26" s="67"/>
      <c r="T26" s="72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53</v>
      </c>
      <c r="J27" s="73" t="s">
        <v>74</v>
      </c>
      <c r="K27" s="73"/>
      <c r="L27" s="73"/>
      <c r="M27" s="73"/>
      <c r="N27" s="64"/>
      <c r="O27" s="64"/>
      <c r="P27" s="64"/>
      <c r="Q27" s="64"/>
      <c r="R27" s="64"/>
      <c r="S27" s="64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53</v>
      </c>
      <c r="L28" s="74" t="s">
        <v>75</v>
      </c>
      <c r="M28" s="74"/>
      <c r="N28" s="74"/>
      <c r="O28" s="74"/>
      <c r="P28" s="74"/>
      <c r="Q28" s="74"/>
      <c r="R28" s="64"/>
      <c r="S28" s="64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53</v>
      </c>
      <c r="K29" s="75"/>
      <c r="L29" s="76"/>
      <c r="M29" s="76"/>
      <c r="N29" s="77"/>
      <c r="O29" s="78"/>
      <c r="P29" s="76"/>
      <c r="Q29" s="76"/>
      <c r="R29" s="77"/>
      <c r="S29" s="79" t="s">
        <v>76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53</v>
      </c>
      <c r="K30" s="80"/>
      <c r="L30" s="81"/>
      <c r="M30" s="81"/>
      <c r="N30" s="82"/>
      <c r="O30" s="83"/>
      <c r="P30" s="81"/>
      <c r="Q30" s="81"/>
      <c r="R30" s="82"/>
      <c r="S30" s="84" t="s">
        <v>77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53</v>
      </c>
      <c r="K31" s="85"/>
      <c r="L31" s="67"/>
      <c r="M31" s="67"/>
      <c r="N31" s="86"/>
      <c r="O31" s="87"/>
      <c r="P31" s="67"/>
      <c r="Q31" s="67"/>
      <c r="R31" s="86"/>
      <c r="S31" s="64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53</v>
      </c>
      <c r="L32" s="63" t="s">
        <v>78</v>
      </c>
      <c r="M32" s="64"/>
      <c r="N32" s="61" t="str">
        <f>IF(ISBLANK(Brevet_Number),"",Brevet_Number)</f>
        <v>VI0400E</v>
      </c>
      <c r="O32" s="61"/>
      <c r="P32" s="61"/>
      <c r="Q32" s="64"/>
      <c r="R32" s="64"/>
      <c r="S32" s="64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A4" sqref="A4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89"/>
      <c r="B1" s="90" t="s">
        <v>79</v>
      </c>
      <c r="C1" s="90" t="s">
        <v>80</v>
      </c>
      <c r="D1" s="90" t="s">
        <v>81</v>
      </c>
      <c r="E1" s="90" t="s">
        <v>82</v>
      </c>
      <c r="F1" s="90" t="s">
        <v>83</v>
      </c>
      <c r="G1" s="90" t="s">
        <v>61</v>
      </c>
      <c r="H1" s="91" t="s">
        <v>62</v>
      </c>
      <c r="I1" s="90" t="s">
        <v>63</v>
      </c>
      <c r="J1" s="90" t="s">
        <v>64</v>
      </c>
      <c r="K1" s="92" t="s">
        <v>84</v>
      </c>
      <c r="L1" s="92" t="s">
        <v>85</v>
      </c>
      <c r="M1" s="93" t="s">
        <v>86</v>
      </c>
      <c r="N1" s="94" t="s">
        <v>66</v>
      </c>
      <c r="O1" s="95" t="s">
        <v>87</v>
      </c>
      <c r="P1" s="95" t="s">
        <v>88</v>
      </c>
      <c r="Q1" s="95" t="s">
        <v>89</v>
      </c>
      <c r="R1" s="95" t="s">
        <v>90</v>
      </c>
    </row>
    <row r="2" spans="1:18" ht="12.75">
      <c r="A2" s="89"/>
      <c r="B2" s="96">
        <f aca="true" t="shared" si="0" ref="B2:N2">IF(ISBLANK(B3),"",B3)</f>
      </c>
      <c r="C2" s="96">
        <f t="shared" si="0"/>
      </c>
      <c r="D2" s="96">
        <f t="shared" si="0"/>
      </c>
      <c r="E2" s="96">
        <f t="shared" si="0"/>
      </c>
      <c r="F2" s="96">
        <f t="shared" si="0"/>
      </c>
      <c r="G2" s="96">
        <f t="shared" si="0"/>
      </c>
      <c r="H2" s="96">
        <f t="shared" si="0"/>
      </c>
      <c r="I2" s="96">
        <f t="shared" si="0"/>
      </c>
      <c r="J2" s="96">
        <f t="shared" si="0"/>
      </c>
      <c r="K2" s="97">
        <f t="shared" si="0"/>
      </c>
      <c r="L2" s="97">
        <f t="shared" si="0"/>
      </c>
      <c r="M2" s="97">
        <f t="shared" si="0"/>
      </c>
      <c r="N2" s="96">
        <f t="shared" si="0"/>
      </c>
      <c r="O2" s="98"/>
      <c r="P2" s="99"/>
      <c r="Q2" s="98"/>
      <c r="R2" s="98"/>
    </row>
    <row r="3" spans="1:18" ht="12.75">
      <c r="A3" s="100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2"/>
      <c r="N3" s="101"/>
      <c r="O3" s="103"/>
      <c r="P3" s="104"/>
      <c r="Q3" s="103"/>
      <c r="R3" s="103"/>
    </row>
    <row r="4" spans="2:18" ht="12.75"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2"/>
      <c r="N4" s="101"/>
      <c r="O4" s="104"/>
      <c r="P4" s="104"/>
      <c r="Q4" s="104"/>
      <c r="R4" s="103"/>
    </row>
    <row r="5" spans="1:18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2"/>
      <c r="N5" s="101"/>
      <c r="O5" s="103"/>
      <c r="P5" s="103"/>
      <c r="Q5" s="103"/>
      <c r="R5" s="103"/>
    </row>
    <row r="6" spans="1:18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1"/>
      <c r="O6" s="103"/>
      <c r="P6" s="103"/>
      <c r="Q6" s="103"/>
      <c r="R6" s="103"/>
    </row>
    <row r="7" spans="2:18" ht="12.75"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1"/>
      <c r="O7" s="104"/>
      <c r="P7" s="103"/>
      <c r="Q7" s="104"/>
      <c r="R7" s="103"/>
    </row>
    <row r="8" spans="1:18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1"/>
      <c r="O8" s="103"/>
      <c r="P8" s="104"/>
      <c r="Q8" s="103"/>
      <c r="R8" s="103"/>
    </row>
    <row r="9" spans="2:18" ht="12.75"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1"/>
      <c r="O9" s="104"/>
      <c r="P9" s="104"/>
      <c r="Q9" s="104"/>
      <c r="R9" s="103"/>
    </row>
    <row r="10" spans="1:18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N10" s="101"/>
      <c r="O10" s="103"/>
      <c r="P10" s="104"/>
      <c r="Q10" s="103"/>
      <c r="R10" s="103"/>
    </row>
    <row r="11" spans="2:18" ht="12.75"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01"/>
      <c r="O11" s="104"/>
      <c r="P11" s="103"/>
      <c r="Q11" s="104"/>
      <c r="R11" s="103"/>
    </row>
    <row r="12" spans="1:18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101"/>
      <c r="O12" s="103"/>
      <c r="P12" s="104"/>
      <c r="Q12" s="103"/>
      <c r="R12" s="103"/>
    </row>
    <row r="13" spans="1:18" ht="12.7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1"/>
      <c r="O13" s="103"/>
      <c r="P13" s="103"/>
      <c r="Q13" s="103"/>
      <c r="R13" s="103"/>
    </row>
    <row r="14" spans="1:18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2"/>
      <c r="N14" s="101"/>
      <c r="O14" s="103"/>
      <c r="P14" s="104"/>
      <c r="Q14" s="103"/>
      <c r="R14" s="103"/>
    </row>
    <row r="15" spans="1:18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2"/>
      <c r="N15" s="101"/>
      <c r="O15" s="103"/>
      <c r="P15" s="104"/>
      <c r="Q15" s="103"/>
      <c r="R15" s="103"/>
    </row>
    <row r="16" spans="1:18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  <c r="M16" s="102"/>
      <c r="N16" s="101"/>
      <c r="O16" s="103"/>
      <c r="P16" s="103"/>
      <c r="Q16" s="103"/>
      <c r="R16" s="103"/>
    </row>
    <row r="17" spans="1:18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5"/>
      <c r="L17" s="102"/>
      <c r="M17" s="102"/>
      <c r="N17" s="101"/>
      <c r="O17" s="103"/>
      <c r="P17" s="104"/>
      <c r="Q17" s="103"/>
      <c r="R17" s="103"/>
    </row>
    <row r="18" spans="1:18" ht="12.75">
      <c r="A18" s="100"/>
      <c r="B18" s="101"/>
      <c r="C18" s="101"/>
      <c r="D18" s="101"/>
      <c r="E18" s="106"/>
      <c r="F18" s="101"/>
      <c r="G18" s="101"/>
      <c r="H18" s="101"/>
      <c r="I18" s="101"/>
      <c r="J18" s="101"/>
      <c r="K18" s="102"/>
      <c r="L18" s="102"/>
      <c r="M18" s="102"/>
      <c r="N18" s="101"/>
      <c r="O18" s="103"/>
      <c r="P18" s="104"/>
      <c r="Q18" s="103"/>
      <c r="R18" s="103"/>
    </row>
    <row r="19" spans="1:18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1"/>
      <c r="O19" s="103"/>
      <c r="P19" s="104"/>
      <c r="Q19" s="103"/>
      <c r="R19" s="103"/>
    </row>
    <row r="20" spans="1:18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1"/>
      <c r="O20" s="103"/>
      <c r="P20" s="104"/>
      <c r="Q20" s="103"/>
      <c r="R20" s="103"/>
    </row>
    <row r="21" spans="1:18" ht="12.7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1"/>
      <c r="O21" s="103"/>
      <c r="P21" s="103"/>
      <c r="Q21" s="103"/>
      <c r="R21" s="103"/>
    </row>
    <row r="22" spans="1:18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1"/>
      <c r="O22" s="103"/>
      <c r="P22" s="103"/>
      <c r="Q22" s="103"/>
      <c r="R22" s="103"/>
    </row>
    <row r="23" spans="1:18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2"/>
      <c r="M23" s="102"/>
      <c r="N23" s="101"/>
      <c r="O23" s="103"/>
      <c r="P23" s="103"/>
      <c r="Q23" s="103"/>
      <c r="R23" s="103"/>
    </row>
    <row r="24" spans="1:18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02"/>
      <c r="M24" s="102"/>
      <c r="N24" s="101"/>
      <c r="O24" s="103"/>
      <c r="P24" s="104"/>
      <c r="Q24" s="103"/>
      <c r="R24" s="103"/>
    </row>
    <row r="25" spans="1:18" ht="12.7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1"/>
      <c r="O25" s="103"/>
      <c r="P25" s="103"/>
      <c r="Q25" s="103"/>
      <c r="R25" s="103"/>
    </row>
    <row r="26" spans="1:18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1"/>
      <c r="O26" s="103"/>
      <c r="P26" s="104"/>
      <c r="Q26" s="103"/>
      <c r="R26" s="103"/>
    </row>
    <row r="27" spans="1:18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1"/>
      <c r="O27" s="103"/>
      <c r="P27" s="104"/>
      <c r="Q27" s="103"/>
      <c r="R27" s="103"/>
    </row>
    <row r="28" spans="1:18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02"/>
      <c r="M28" s="102"/>
      <c r="N28" s="101"/>
      <c r="O28" s="103"/>
      <c r="P28" s="104"/>
      <c r="Q28" s="103"/>
      <c r="R28" s="103"/>
    </row>
    <row r="29" spans="1:18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1"/>
      <c r="O29" s="103"/>
      <c r="P29" s="104"/>
      <c r="Q29" s="103"/>
      <c r="R29" s="103"/>
    </row>
    <row r="30" spans="1:18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2"/>
      <c r="M30" s="102"/>
      <c r="N30" s="101"/>
      <c r="O30" s="103"/>
      <c r="P30" s="104"/>
      <c r="Q30" s="103"/>
      <c r="R30" s="103"/>
    </row>
    <row r="31" spans="1:18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1"/>
      <c r="O31" s="103"/>
      <c r="P31" s="104"/>
      <c r="Q31" s="103"/>
      <c r="R31" s="103"/>
    </row>
    <row r="32" spans="11:18" ht="12.75">
      <c r="K32" s="107"/>
      <c r="L32" s="107"/>
      <c r="M32" s="107"/>
      <c r="O32" s="108"/>
      <c r="Q32" s="108"/>
      <c r="R32" s="108"/>
    </row>
    <row r="34" ht="12.75">
      <c r="P34" t="s">
        <v>91</v>
      </c>
    </row>
    <row r="35" ht="12.75">
      <c r="P35" t="s">
        <v>92</v>
      </c>
    </row>
    <row r="36" ht="12.75">
      <c r="P36" t="s">
        <v>93</v>
      </c>
    </row>
    <row r="37" ht="12.75">
      <c r="P37" t="s">
        <v>94</v>
      </c>
    </row>
    <row r="38" ht="12.75">
      <c r="P38" t="s">
        <v>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showGridLines="0" tabSelected="1" workbookViewId="0" topLeftCell="A1">
      <selection activeCell="F28" sqref="F28"/>
    </sheetView>
  </sheetViews>
  <sheetFormatPr defaultColWidth="9.140625" defaultRowHeight="12.75"/>
  <cols>
    <col min="1" max="1" width="5.57421875" style="109" customWidth="1"/>
    <col min="2" max="2" width="3.7109375" style="110" customWidth="1"/>
    <col min="3" max="3" width="30.7109375" style="111" customWidth="1"/>
    <col min="4" max="4" width="5.57421875" style="109" customWidth="1"/>
    <col min="5" max="5" width="0.71875" style="0" customWidth="1"/>
    <col min="6" max="6" width="5.57421875" style="109" customWidth="1"/>
    <col min="7" max="7" width="3.7109375" style="110" customWidth="1"/>
    <col min="8" max="8" width="30.7109375" style="111" customWidth="1"/>
    <col min="9" max="9" width="5.57421875" style="109" customWidth="1"/>
  </cols>
  <sheetData>
    <row r="1" spans="1:9" ht="60.75">
      <c r="A1" s="112" t="s">
        <v>96</v>
      </c>
      <c r="B1" s="113" t="s">
        <v>97</v>
      </c>
      <c r="C1" s="114" t="s">
        <v>98</v>
      </c>
      <c r="D1" s="115" t="s">
        <v>99</v>
      </c>
      <c r="F1" s="112" t="s">
        <v>96</v>
      </c>
      <c r="G1" s="113" t="s">
        <v>97</v>
      </c>
      <c r="H1" s="114" t="s">
        <v>98</v>
      </c>
      <c r="I1" s="115" t="s">
        <v>99</v>
      </c>
    </row>
    <row r="2" spans="1:9" ht="12.75">
      <c r="A2" s="116"/>
      <c r="B2" s="117"/>
      <c r="C2" s="118" t="s">
        <v>100</v>
      </c>
      <c r="D2" s="119"/>
      <c r="F2" s="116">
        <f>A14</f>
        <v>83.3</v>
      </c>
      <c r="G2" s="117" t="s">
        <v>101</v>
      </c>
      <c r="H2" s="120" t="s">
        <v>102</v>
      </c>
      <c r="I2" s="119">
        <v>0.1</v>
      </c>
    </row>
    <row r="3" spans="1:9" ht="12.75">
      <c r="A3" s="116"/>
      <c r="B3" s="121"/>
      <c r="C3" s="122" t="s">
        <v>103</v>
      </c>
      <c r="D3" s="119"/>
      <c r="F3" s="116">
        <f aca="true" t="shared" si="0" ref="F3:F10">F2+I2</f>
        <v>83.39999999999999</v>
      </c>
      <c r="G3" s="117" t="s">
        <v>101</v>
      </c>
      <c r="H3" s="120" t="s">
        <v>104</v>
      </c>
      <c r="I3" s="119">
        <v>13.8</v>
      </c>
    </row>
    <row r="4" spans="1:9" ht="12.75">
      <c r="A4" s="116"/>
      <c r="B4" s="117"/>
      <c r="C4" s="118"/>
      <c r="D4" s="119"/>
      <c r="F4" s="116">
        <f t="shared" si="0"/>
        <v>97.19999999999999</v>
      </c>
      <c r="G4" s="117" t="s">
        <v>105</v>
      </c>
      <c r="H4" s="120" t="s">
        <v>106</v>
      </c>
      <c r="I4" s="119">
        <v>10.9</v>
      </c>
    </row>
    <row r="5" spans="1:9" ht="12.75">
      <c r="A5" s="123">
        <v>0</v>
      </c>
      <c r="B5" s="124" t="s">
        <v>107</v>
      </c>
      <c r="C5" s="125" t="s">
        <v>108</v>
      </c>
      <c r="D5" s="126">
        <v>5.5</v>
      </c>
      <c r="F5" s="116">
        <f t="shared" si="0"/>
        <v>108.1</v>
      </c>
      <c r="G5" s="117" t="s">
        <v>105</v>
      </c>
      <c r="H5" s="120" t="s">
        <v>109</v>
      </c>
      <c r="I5" s="119">
        <v>17</v>
      </c>
    </row>
    <row r="6" spans="1:9" ht="12.75">
      <c r="A6" s="116">
        <f>A5+D5</f>
        <v>5.5</v>
      </c>
      <c r="B6" s="127" t="s">
        <v>107</v>
      </c>
      <c r="C6" s="128" t="s">
        <v>110</v>
      </c>
      <c r="D6" s="119">
        <v>17.9</v>
      </c>
      <c r="F6" s="123">
        <f t="shared" si="0"/>
        <v>125.1</v>
      </c>
      <c r="G6" s="129" t="s">
        <v>107</v>
      </c>
      <c r="H6" s="130" t="s">
        <v>111</v>
      </c>
      <c r="I6" s="131">
        <v>19</v>
      </c>
    </row>
    <row r="7" spans="1:9" ht="12.75">
      <c r="A7" s="116">
        <f>A6+D6</f>
        <v>23.4</v>
      </c>
      <c r="B7" s="127" t="s">
        <v>107</v>
      </c>
      <c r="C7" s="128" t="s">
        <v>112</v>
      </c>
      <c r="D7" s="119">
        <v>0.7</v>
      </c>
      <c r="F7" s="116">
        <f t="shared" si="0"/>
        <v>144.1</v>
      </c>
      <c r="G7" s="127" t="s">
        <v>105</v>
      </c>
      <c r="H7" s="128" t="s">
        <v>113</v>
      </c>
      <c r="I7" s="119">
        <v>16.9</v>
      </c>
    </row>
    <row r="8" spans="1:9" ht="12.75">
      <c r="A8" s="116">
        <f>A7+D7</f>
        <v>24.099999999999998</v>
      </c>
      <c r="B8" s="127" t="s">
        <v>107</v>
      </c>
      <c r="C8" s="128" t="s">
        <v>114</v>
      </c>
      <c r="D8" s="119">
        <v>17.4</v>
      </c>
      <c r="F8" s="116">
        <f t="shared" si="0"/>
        <v>161</v>
      </c>
      <c r="G8" s="117" t="s">
        <v>107</v>
      </c>
      <c r="H8" s="120" t="s">
        <v>115</v>
      </c>
      <c r="I8" s="119">
        <v>5.5</v>
      </c>
    </row>
    <row r="9" spans="1:9" ht="12.75">
      <c r="A9" s="116">
        <f>A8+D8</f>
        <v>41.5</v>
      </c>
      <c r="B9" s="127" t="s">
        <v>107</v>
      </c>
      <c r="C9" s="128" t="s">
        <v>116</v>
      </c>
      <c r="D9" s="119">
        <v>17</v>
      </c>
      <c r="F9" s="116">
        <f t="shared" si="0"/>
        <v>166.5</v>
      </c>
      <c r="G9" s="117" t="s">
        <v>105</v>
      </c>
      <c r="H9" s="120" t="s">
        <v>117</v>
      </c>
      <c r="I9" s="119">
        <v>10.9</v>
      </c>
    </row>
    <row r="10" spans="1:9" ht="12.75">
      <c r="A10" s="116">
        <f>A9+D9</f>
        <v>58.5</v>
      </c>
      <c r="B10" s="124" t="s">
        <v>105</v>
      </c>
      <c r="C10" s="125" t="s">
        <v>118</v>
      </c>
      <c r="D10" s="119">
        <v>10.9</v>
      </c>
      <c r="F10" s="116">
        <f t="shared" si="0"/>
        <v>177.4</v>
      </c>
      <c r="G10" s="117" t="s">
        <v>101</v>
      </c>
      <c r="H10" s="120" t="s">
        <v>119</v>
      </c>
      <c r="I10" s="119">
        <v>0</v>
      </c>
    </row>
    <row r="11" spans="1:9" ht="12.75">
      <c r="A11" s="116">
        <f>A10+D10</f>
        <v>69.4</v>
      </c>
      <c r="B11" s="124" t="s">
        <v>105</v>
      </c>
      <c r="C11" s="125" t="s">
        <v>120</v>
      </c>
      <c r="D11" s="119">
        <v>13.8</v>
      </c>
      <c r="F11" s="132"/>
      <c r="G11" s="118"/>
      <c r="H11" s="118"/>
      <c r="I11" s="133"/>
    </row>
    <row r="12" spans="1:9" ht="12.75">
      <c r="A12" s="116">
        <f>A11+D11</f>
        <v>83.2</v>
      </c>
      <c r="B12" s="117" t="s">
        <v>107</v>
      </c>
      <c r="C12" s="134" t="s">
        <v>121</v>
      </c>
      <c r="D12" s="119">
        <v>0.1</v>
      </c>
      <c r="F12" s="132">
        <f>F10+I10</f>
        <v>177.4</v>
      </c>
      <c r="G12" s="118" t="s">
        <v>107</v>
      </c>
      <c r="H12" s="118" t="s">
        <v>122</v>
      </c>
      <c r="I12" s="133"/>
    </row>
    <row r="13" spans="1:9" ht="12.75">
      <c r="A13" s="132"/>
      <c r="B13" s="118"/>
      <c r="C13" s="118"/>
      <c r="D13" s="133"/>
      <c r="F13" s="116"/>
      <c r="G13" s="117"/>
      <c r="H13" s="122" t="s">
        <v>123</v>
      </c>
      <c r="I13" s="119"/>
    </row>
    <row r="14" spans="1:9" ht="12.75">
      <c r="A14" s="132">
        <f>A12+D12</f>
        <v>83.3</v>
      </c>
      <c r="B14" s="118" t="s">
        <v>107</v>
      </c>
      <c r="C14" s="118" t="s">
        <v>124</v>
      </c>
      <c r="D14" s="133"/>
      <c r="F14" s="116"/>
      <c r="G14" s="127"/>
      <c r="H14" s="128"/>
      <c r="I14" s="119"/>
    </row>
    <row r="15" spans="1:9" ht="12.75">
      <c r="A15" s="132"/>
      <c r="B15" s="135"/>
      <c r="C15" s="122" t="s">
        <v>125</v>
      </c>
      <c r="D15" s="133"/>
      <c r="F15" s="116"/>
      <c r="G15" s="127"/>
      <c r="H15" s="128"/>
      <c r="I15" s="119"/>
    </row>
    <row r="16" spans="1:9" ht="12.75">
      <c r="A16" s="116"/>
      <c r="B16" s="117"/>
      <c r="C16" s="122" t="s">
        <v>126</v>
      </c>
      <c r="D16" s="119"/>
      <c r="F16" s="116"/>
      <c r="G16" s="127"/>
      <c r="H16" s="128"/>
      <c r="I16" s="119"/>
    </row>
    <row r="17" spans="1:9" ht="12.75">
      <c r="A17" s="116"/>
      <c r="B17" s="121"/>
      <c r="C17" s="136"/>
      <c r="D17" s="119"/>
      <c r="F17" s="116"/>
      <c r="G17" s="127"/>
      <c r="H17" s="128"/>
      <c r="I17" s="119"/>
    </row>
    <row r="18" spans="1:9" ht="12.75">
      <c r="A18" s="116"/>
      <c r="B18" s="127"/>
      <c r="C18" s="128"/>
      <c r="D18" s="119"/>
      <c r="F18" s="116"/>
      <c r="G18" s="127"/>
      <c r="H18" s="128"/>
      <c r="I18" s="119"/>
    </row>
    <row r="19" spans="1:9" ht="12.75">
      <c r="A19" s="116"/>
      <c r="B19" s="127"/>
      <c r="C19" s="128"/>
      <c r="D19" s="119"/>
      <c r="F19" s="116"/>
      <c r="G19" s="127"/>
      <c r="H19" s="128"/>
      <c r="I19" s="119"/>
    </row>
    <row r="20" spans="1:9" ht="12.75">
      <c r="A20" s="116"/>
      <c r="B20" s="137"/>
      <c r="C20" s="138"/>
      <c r="D20" s="119"/>
      <c r="F20" s="116"/>
      <c r="G20" s="127"/>
      <c r="H20" s="128"/>
      <c r="I20" s="119"/>
    </row>
    <row r="21" spans="1:9" ht="12.75">
      <c r="A21" s="116"/>
      <c r="B21" s="124"/>
      <c r="C21" s="125"/>
      <c r="D21" s="119"/>
      <c r="F21" s="132"/>
      <c r="G21" s="118"/>
      <c r="H21" s="118"/>
      <c r="I21" s="133"/>
    </row>
    <row r="22" spans="1:9" ht="12.75">
      <c r="A22" s="132"/>
      <c r="B22" s="118"/>
      <c r="C22" s="118"/>
      <c r="D22" s="133"/>
      <c r="F22" s="116"/>
      <c r="G22" s="117"/>
      <c r="H22" s="122"/>
      <c r="I22" s="119"/>
    </row>
    <row r="23" spans="1:9" ht="12.75">
      <c r="A23" s="139"/>
      <c r="B23" s="140"/>
      <c r="C23" s="141"/>
      <c r="D23" s="142"/>
      <c r="F23" s="143"/>
      <c r="G23" s="144"/>
      <c r="H23" s="145"/>
      <c r="I23" s="146"/>
    </row>
    <row r="24" spans="1:9" ht="4.5" customHeight="1">
      <c r="A24" s="147"/>
      <c r="B24" s="148"/>
      <c r="C24" s="149"/>
      <c r="D24" s="147"/>
      <c r="F24" s="147"/>
      <c r="G24" s="148"/>
      <c r="H24" s="149"/>
      <c r="I24" s="147"/>
    </row>
    <row r="25" spans="1:9" ht="60.75">
      <c r="A25" s="112" t="s">
        <v>96</v>
      </c>
      <c r="B25" s="113" t="s">
        <v>97</v>
      </c>
      <c r="C25" s="114" t="s">
        <v>98</v>
      </c>
      <c r="D25" s="115" t="s">
        <v>99</v>
      </c>
      <c r="F25" s="112" t="s">
        <v>96</v>
      </c>
      <c r="G25" s="113" t="s">
        <v>97</v>
      </c>
      <c r="H25" s="114" t="s">
        <v>98</v>
      </c>
      <c r="I25" s="115" t="s">
        <v>99</v>
      </c>
    </row>
    <row r="26" spans="1:104" s="150" customFormat="1" ht="12.75">
      <c r="A26" s="116">
        <f>F12</f>
        <v>177.4</v>
      </c>
      <c r="B26" s="117" t="s">
        <v>101</v>
      </c>
      <c r="C26" s="120" t="s">
        <v>127</v>
      </c>
      <c r="D26" s="119">
        <v>0</v>
      </c>
      <c r="E26"/>
      <c r="F26" s="116">
        <f>A39</f>
        <v>284.59999999999997</v>
      </c>
      <c r="G26" s="124" t="s">
        <v>107</v>
      </c>
      <c r="H26" s="125" t="s">
        <v>128</v>
      </c>
      <c r="I26" s="126">
        <v>0.8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50" customFormat="1" ht="12.75">
      <c r="A27" s="116">
        <f aca="true" t="shared" si="1" ref="A27:A37">A26+D26</f>
        <v>177.4</v>
      </c>
      <c r="B27" s="127" t="s">
        <v>101</v>
      </c>
      <c r="C27" s="151" t="s">
        <v>129</v>
      </c>
      <c r="D27" s="119">
        <v>59.5</v>
      </c>
      <c r="E27"/>
      <c r="F27" s="116">
        <f aca="true" t="shared" si="2" ref="F27:F33">F26+I26</f>
        <v>285.4</v>
      </c>
      <c r="G27" s="117" t="s">
        <v>101</v>
      </c>
      <c r="H27" s="120" t="s">
        <v>130</v>
      </c>
      <c r="I27" s="119">
        <v>9.2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50" customFormat="1" ht="12.75">
      <c r="A28" s="116">
        <f t="shared" si="1"/>
        <v>236.9</v>
      </c>
      <c r="B28" s="117" t="s">
        <v>105</v>
      </c>
      <c r="C28" s="120" t="s">
        <v>131</v>
      </c>
      <c r="D28" s="119">
        <v>1.5</v>
      </c>
      <c r="E28"/>
      <c r="F28" s="116">
        <f t="shared" si="2"/>
        <v>294.59999999999997</v>
      </c>
      <c r="G28" s="117" t="s">
        <v>105</v>
      </c>
      <c r="H28" s="120" t="s">
        <v>128</v>
      </c>
      <c r="I28" s="119">
        <v>34.4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50" customFormat="1" ht="12.75">
      <c r="A29" s="116">
        <f t="shared" si="1"/>
        <v>238.4</v>
      </c>
      <c r="B29" s="117" t="s">
        <v>107</v>
      </c>
      <c r="C29" s="120" t="s">
        <v>132</v>
      </c>
      <c r="D29" s="119">
        <v>0.3</v>
      </c>
      <c r="E29"/>
      <c r="F29" s="116">
        <f t="shared" si="2"/>
        <v>328.99999999999994</v>
      </c>
      <c r="G29" s="124" t="s">
        <v>101</v>
      </c>
      <c r="H29" s="125" t="s">
        <v>133</v>
      </c>
      <c r="I29" s="126">
        <v>1.6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50" customFormat="1" ht="12.75">
      <c r="A30" s="116">
        <f t="shared" si="1"/>
        <v>238.70000000000002</v>
      </c>
      <c r="B30" s="117" t="s">
        <v>101</v>
      </c>
      <c r="C30" s="120" t="s">
        <v>133</v>
      </c>
      <c r="D30" s="119">
        <v>1.6</v>
      </c>
      <c r="E30"/>
      <c r="F30" s="116">
        <f t="shared" si="2"/>
        <v>330.59999999999997</v>
      </c>
      <c r="G30" s="124" t="s">
        <v>107</v>
      </c>
      <c r="H30" s="125" t="s">
        <v>132</v>
      </c>
      <c r="I30" s="126">
        <v>0.3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50" customFormat="1" ht="12.75">
      <c r="A31" s="116">
        <f t="shared" si="1"/>
        <v>240.3</v>
      </c>
      <c r="B31" s="127" t="s">
        <v>107</v>
      </c>
      <c r="C31" s="151" t="s">
        <v>134</v>
      </c>
      <c r="D31" s="119">
        <v>34.4</v>
      </c>
      <c r="E31"/>
      <c r="F31" s="116">
        <f t="shared" si="2"/>
        <v>330.9</v>
      </c>
      <c r="G31" s="117" t="s">
        <v>101</v>
      </c>
      <c r="H31" s="120" t="s">
        <v>135</v>
      </c>
      <c r="I31" s="119">
        <v>1.5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50" customFormat="1" ht="12.75">
      <c r="A32" s="116">
        <f t="shared" si="1"/>
        <v>274.7</v>
      </c>
      <c r="B32" s="117" t="s">
        <v>105</v>
      </c>
      <c r="C32" s="120" t="s">
        <v>136</v>
      </c>
      <c r="D32" s="119">
        <v>9.2</v>
      </c>
      <c r="E32"/>
      <c r="F32" s="116">
        <f t="shared" si="2"/>
        <v>332.4</v>
      </c>
      <c r="G32" s="117" t="s">
        <v>105</v>
      </c>
      <c r="H32" s="120" t="s">
        <v>131</v>
      </c>
      <c r="I32" s="119">
        <v>59.5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50" customFormat="1" ht="12.75">
      <c r="A33" s="116">
        <f t="shared" si="1"/>
        <v>283.9</v>
      </c>
      <c r="B33" s="117" t="s">
        <v>105</v>
      </c>
      <c r="C33" s="120" t="s">
        <v>137</v>
      </c>
      <c r="D33" s="119">
        <v>0.2</v>
      </c>
      <c r="E33"/>
      <c r="F33" s="116">
        <f t="shared" si="2"/>
        <v>391.9</v>
      </c>
      <c r="G33" s="152" t="s">
        <v>105</v>
      </c>
      <c r="H33" s="153" t="s">
        <v>138</v>
      </c>
      <c r="I33" s="154">
        <v>10.9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50" customFormat="1" ht="12.75">
      <c r="A34" s="116">
        <f t="shared" si="1"/>
        <v>284.09999999999997</v>
      </c>
      <c r="B34" s="127" t="s">
        <v>107</v>
      </c>
      <c r="C34" s="120" t="s">
        <v>139</v>
      </c>
      <c r="D34" s="119">
        <v>0.2</v>
      </c>
      <c r="E34"/>
      <c r="F34" s="155"/>
      <c r="G34" s="152"/>
      <c r="H34" s="156"/>
      <c r="I34" s="15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50" customFormat="1" ht="12.75">
      <c r="A35" s="116">
        <f t="shared" si="1"/>
        <v>284.29999999999995</v>
      </c>
      <c r="B35" s="117" t="s">
        <v>105</v>
      </c>
      <c r="C35" s="120" t="s">
        <v>140</v>
      </c>
      <c r="D35" s="119">
        <v>0.2</v>
      </c>
      <c r="E35"/>
      <c r="F35" s="132">
        <f>F33+I33</f>
        <v>402.79999999999995</v>
      </c>
      <c r="G35" s="157" t="s">
        <v>107</v>
      </c>
      <c r="H35" s="122" t="s">
        <v>141</v>
      </c>
      <c r="I35" s="15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50" customFormat="1" ht="12.75">
      <c r="A36" s="116">
        <f t="shared" si="1"/>
        <v>284.49999999999994</v>
      </c>
      <c r="B36" s="117" t="s">
        <v>107</v>
      </c>
      <c r="C36" s="120" t="s">
        <v>142</v>
      </c>
      <c r="D36" s="119">
        <v>0.1</v>
      </c>
      <c r="E36"/>
      <c r="F36" s="116"/>
      <c r="G36" s="127"/>
      <c r="H36" s="122" t="s">
        <v>103</v>
      </c>
      <c r="I36" s="15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50" customFormat="1" ht="12.75">
      <c r="A37" s="116">
        <f t="shared" si="1"/>
        <v>284.59999999999997</v>
      </c>
      <c r="B37" s="127" t="s">
        <v>107</v>
      </c>
      <c r="C37" s="151" t="s">
        <v>143</v>
      </c>
      <c r="D37" s="119">
        <v>0</v>
      </c>
      <c r="E37"/>
      <c r="F37" s="155"/>
      <c r="G37" s="152"/>
      <c r="H37" s="120"/>
      <c r="I37" s="15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50" customFormat="1" ht="12.75">
      <c r="A38" s="116"/>
      <c r="B38" s="127"/>
      <c r="C38" s="151"/>
      <c r="D38" s="119"/>
      <c r="E38"/>
      <c r="F38" s="116"/>
      <c r="G38" s="117"/>
      <c r="H38" s="120"/>
      <c r="I38" s="11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50" customFormat="1" ht="12.75">
      <c r="A39" s="132">
        <f>A37+D37</f>
        <v>284.59999999999997</v>
      </c>
      <c r="B39" s="135" t="s">
        <v>107</v>
      </c>
      <c r="C39" s="135" t="s">
        <v>144</v>
      </c>
      <c r="D39" s="133"/>
      <c r="E39"/>
      <c r="F39" s="116"/>
      <c r="G39" s="117"/>
      <c r="H39" s="120"/>
      <c r="I39" s="11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50" customFormat="1" ht="12.75">
      <c r="A40" s="116"/>
      <c r="B40" s="127"/>
      <c r="C40" s="135" t="s">
        <v>145</v>
      </c>
      <c r="D40" s="119"/>
      <c r="E40"/>
      <c r="F40" s="116"/>
      <c r="G40" s="117"/>
      <c r="H40" s="120"/>
      <c r="I40" s="11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50" customFormat="1" ht="12.75">
      <c r="A41" s="116"/>
      <c r="B41" s="127"/>
      <c r="C41" s="135" t="s">
        <v>146</v>
      </c>
      <c r="D41" s="119"/>
      <c r="E41"/>
      <c r="F41" s="116"/>
      <c r="G41" s="117"/>
      <c r="H41" s="120"/>
      <c r="I41" s="11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50" customFormat="1" ht="12.75">
      <c r="A42" s="132"/>
      <c r="B42" s="135"/>
      <c r="C42" s="135"/>
      <c r="D42" s="133"/>
      <c r="E42"/>
      <c r="F42" s="116"/>
      <c r="G42" s="117"/>
      <c r="H42" s="120"/>
      <c r="I42" s="11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50" customFormat="1" ht="12.75">
      <c r="A43" s="132"/>
      <c r="B43" s="135"/>
      <c r="C43" s="157"/>
      <c r="D43" s="133"/>
      <c r="E43"/>
      <c r="F43" s="116"/>
      <c r="G43" s="117"/>
      <c r="H43" s="158" t="s">
        <v>147</v>
      </c>
      <c r="I43" s="11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50" customFormat="1" ht="12.75">
      <c r="A44" s="116"/>
      <c r="B44" s="137"/>
      <c r="C44" s="138"/>
      <c r="D44" s="119"/>
      <c r="E44"/>
      <c r="F44" s="132"/>
      <c r="G44" s="157"/>
      <c r="H44" s="122"/>
      <c r="I44" s="133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50" customFormat="1" ht="12.75">
      <c r="A45" s="132"/>
      <c r="B45" s="135"/>
      <c r="C45" s="157"/>
      <c r="D45" s="133"/>
      <c r="E45"/>
      <c r="F45" s="116"/>
      <c r="G45" s="127"/>
      <c r="H45" s="122"/>
      <c r="I45" s="11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50" customFormat="1" ht="12.75">
      <c r="A46" s="132"/>
      <c r="B46" s="135"/>
      <c r="C46" s="135"/>
      <c r="D46" s="133"/>
      <c r="E46"/>
      <c r="F46" s="116"/>
      <c r="G46" s="127"/>
      <c r="H46" s="118"/>
      <c r="I46" s="11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9"/>
      <c r="B47" s="140"/>
      <c r="C47" s="141"/>
      <c r="D47" s="142"/>
      <c r="F47" s="143"/>
      <c r="G47" s="144"/>
      <c r="H47" s="145"/>
      <c r="I47" s="146"/>
    </row>
  </sheetData>
  <sheetProtection selectLockedCells="1" selectUnlockedCells="1"/>
  <printOptions horizontalCentered="1"/>
  <pageMargins left="0.43333333333333335" right="0.5513888888888889" top="0.6298611111111111" bottom="0.5909722222222222" header="0.2361111111111111" footer="0.5513888888888889"/>
  <pageSetup horizontalDpi="300" verticalDpi="300" orientation="portrait"/>
  <headerFooter alignWithMargins="0">
    <oddHeader>&amp;L&amp;8&amp;A&amp;C&amp;"Arial,Bold"Island 400km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showGridLines="0" workbookViewId="0" topLeftCell="A1">
      <selection activeCell="C57" sqref="C57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1.7109375" style="0" customWidth="1"/>
    <col min="4" max="4" width="6.140625" style="0" customWidth="1"/>
    <col min="5" max="5" width="16.8515625" style="1" customWidth="1"/>
    <col min="7" max="7" width="5.57421875" style="0" customWidth="1"/>
    <col min="8" max="8" width="3.28125" style="0" customWidth="1"/>
    <col min="9" max="9" width="31.7109375" style="0" customWidth="1"/>
    <col min="10" max="10" width="6.140625" style="0" customWidth="1"/>
  </cols>
  <sheetData>
    <row r="1" spans="1:4" ht="60.75">
      <c r="A1" s="112" t="s">
        <v>96</v>
      </c>
      <c r="B1" s="113" t="s">
        <v>97</v>
      </c>
      <c r="C1" s="114" t="s">
        <v>98</v>
      </c>
      <c r="D1" s="115" t="s">
        <v>99</v>
      </c>
    </row>
    <row r="2" spans="1:5" ht="12.75">
      <c r="A2" s="116"/>
      <c r="B2" s="117"/>
      <c r="C2" s="118" t="s">
        <v>100</v>
      </c>
      <c r="D2" s="119"/>
      <c r="E2" s="159"/>
    </row>
    <row r="3" spans="1:5" ht="12.75">
      <c r="A3" s="116"/>
      <c r="B3" s="121"/>
      <c r="C3" s="122" t="s">
        <v>103</v>
      </c>
      <c r="D3" s="119"/>
      <c r="E3" s="159"/>
    </row>
    <row r="4" spans="1:5" ht="12.75">
      <c r="A4" s="116"/>
      <c r="B4" s="117"/>
      <c r="C4" s="118"/>
      <c r="D4" s="119"/>
      <c r="E4" s="159"/>
    </row>
    <row r="5" spans="1:5" ht="12.75">
      <c r="A5" s="123">
        <v>0</v>
      </c>
      <c r="B5" s="124" t="s">
        <v>107</v>
      </c>
      <c r="C5" s="125" t="s">
        <v>108</v>
      </c>
      <c r="D5" s="126">
        <v>5.5</v>
      </c>
      <c r="E5" s="160"/>
    </row>
    <row r="6" spans="1:5" ht="12.75">
      <c r="A6" s="116">
        <f>A2+D5</f>
        <v>5.5</v>
      </c>
      <c r="B6" s="127" t="s">
        <v>107</v>
      </c>
      <c r="C6" s="128" t="s">
        <v>110</v>
      </c>
      <c r="D6" s="119">
        <v>17.9</v>
      </c>
      <c r="E6" s="159"/>
    </row>
    <row r="7" spans="1:5" ht="12.75">
      <c r="A7" s="116">
        <f>A6+D6</f>
        <v>23.4</v>
      </c>
      <c r="B7" s="117" t="s">
        <v>107</v>
      </c>
      <c r="C7" s="120" t="s">
        <v>112</v>
      </c>
      <c r="D7" s="119">
        <v>0.7</v>
      </c>
      <c r="E7" s="159"/>
    </row>
    <row r="8" spans="1:5" ht="12.75">
      <c r="A8" s="116">
        <f>A7+D7</f>
        <v>24.099999999999998</v>
      </c>
      <c r="B8" s="117" t="s">
        <v>105</v>
      </c>
      <c r="C8" s="120" t="s">
        <v>148</v>
      </c>
      <c r="D8" s="119">
        <v>10.5</v>
      </c>
      <c r="E8" s="159"/>
    </row>
    <row r="9" spans="1:5" ht="12.75">
      <c r="A9" s="116">
        <f>A8+D8</f>
        <v>34.599999999999994</v>
      </c>
      <c r="B9" s="117" t="s">
        <v>105</v>
      </c>
      <c r="C9" s="125" t="s">
        <v>149</v>
      </c>
      <c r="D9" s="119">
        <v>0.8</v>
      </c>
      <c r="E9" s="159"/>
    </row>
    <row r="10" spans="1:5" ht="12.75">
      <c r="A10" s="123"/>
      <c r="B10" s="117"/>
      <c r="C10" s="125"/>
      <c r="D10" s="119"/>
      <c r="E10" s="160"/>
    </row>
    <row r="11" spans="1:5" ht="12.75">
      <c r="A11" s="132">
        <f>A9+D9</f>
        <v>35.39999999999999</v>
      </c>
      <c r="B11" s="122" t="s">
        <v>107</v>
      </c>
      <c r="C11" s="122" t="s">
        <v>150</v>
      </c>
      <c r="D11" s="133"/>
      <c r="E11" s="159"/>
    </row>
    <row r="12" spans="1:5" ht="12.75">
      <c r="A12" s="116"/>
      <c r="B12" s="127"/>
      <c r="C12" s="122" t="s">
        <v>151</v>
      </c>
      <c r="D12" s="119"/>
      <c r="E12" s="160"/>
    </row>
    <row r="13" spans="1:5" ht="12.75">
      <c r="A13" s="116"/>
      <c r="B13" s="127"/>
      <c r="C13" s="120"/>
      <c r="D13" s="119"/>
      <c r="E13" s="160"/>
    </row>
    <row r="14" spans="1:5" ht="12.75">
      <c r="A14" s="116"/>
      <c r="B14" s="121" t="s">
        <v>107</v>
      </c>
      <c r="C14" s="153" t="s">
        <v>152</v>
      </c>
      <c r="D14" s="119">
        <v>0.5</v>
      </c>
      <c r="E14" s="160"/>
    </row>
    <row r="15" spans="1:5" ht="12.75">
      <c r="A15" s="116">
        <f>A11+D14</f>
        <v>35.89999999999999</v>
      </c>
      <c r="B15" s="127" t="s">
        <v>105</v>
      </c>
      <c r="C15" s="125" t="s">
        <v>153</v>
      </c>
      <c r="D15" s="119">
        <v>1</v>
      </c>
      <c r="E15" s="159"/>
    </row>
    <row r="16" spans="1:5" ht="12.75">
      <c r="A16" s="116">
        <f aca="true" t="shared" si="0" ref="A16:A21">A15+D15</f>
        <v>36.89999999999999</v>
      </c>
      <c r="B16" s="117" t="s">
        <v>105</v>
      </c>
      <c r="C16" s="125" t="s">
        <v>154</v>
      </c>
      <c r="D16" s="119">
        <v>1.6</v>
      </c>
      <c r="E16" s="159"/>
    </row>
    <row r="17" spans="1:5" ht="12.75">
      <c r="A17" s="116">
        <f t="shared" si="0"/>
        <v>38.49999999999999</v>
      </c>
      <c r="B17" s="121" t="s">
        <v>105</v>
      </c>
      <c r="C17" s="136" t="s">
        <v>155</v>
      </c>
      <c r="D17" s="119">
        <v>3.5</v>
      </c>
      <c r="E17" s="159"/>
    </row>
    <row r="18" spans="1:5" ht="12.75">
      <c r="A18" s="116">
        <f t="shared" si="0"/>
        <v>41.99999999999999</v>
      </c>
      <c r="B18" s="127" t="s">
        <v>105</v>
      </c>
      <c r="C18" s="128" t="s">
        <v>156</v>
      </c>
      <c r="D18" s="119">
        <v>1.6</v>
      </c>
      <c r="E18" s="159"/>
    </row>
    <row r="19" spans="1:5" ht="12.75">
      <c r="A19" s="116">
        <f t="shared" si="0"/>
        <v>43.599999999999994</v>
      </c>
      <c r="B19" s="127" t="s">
        <v>105</v>
      </c>
      <c r="C19" s="128" t="s">
        <v>157</v>
      </c>
      <c r="D19" s="119">
        <v>17</v>
      </c>
      <c r="E19" s="159"/>
    </row>
    <row r="20" spans="1:5" ht="12.75">
      <c r="A20" s="116">
        <f t="shared" si="0"/>
        <v>60.599999999999994</v>
      </c>
      <c r="B20" s="137" t="s">
        <v>105</v>
      </c>
      <c r="C20" s="138" t="s">
        <v>118</v>
      </c>
      <c r="D20" s="119">
        <v>10.9</v>
      </c>
      <c r="E20" s="159"/>
    </row>
    <row r="21" spans="1:5" ht="12.75">
      <c r="A21" s="116">
        <f t="shared" si="0"/>
        <v>71.5</v>
      </c>
      <c r="B21" s="124" t="s">
        <v>105</v>
      </c>
      <c r="C21" s="125" t="s">
        <v>120</v>
      </c>
      <c r="D21" s="119">
        <v>16.2</v>
      </c>
      <c r="E21" s="159"/>
    </row>
    <row r="22" spans="1:5" ht="12.75">
      <c r="A22" s="132">
        <f>A21+D21</f>
        <v>87.7</v>
      </c>
      <c r="B22" s="118" t="s">
        <v>101</v>
      </c>
      <c r="C22" s="118" t="s">
        <v>158</v>
      </c>
      <c r="D22" s="133"/>
      <c r="E22" s="160"/>
    </row>
    <row r="23" spans="1:5" ht="12.75">
      <c r="A23" s="139"/>
      <c r="B23" s="140"/>
      <c r="C23" s="141" t="s">
        <v>126</v>
      </c>
      <c r="D23" s="142"/>
      <c r="E23" s="159"/>
    </row>
    <row r="24" spans="1:4" ht="60.75">
      <c r="A24" s="112" t="s">
        <v>96</v>
      </c>
      <c r="B24" s="113" t="s">
        <v>97</v>
      </c>
      <c r="C24" s="114" t="s">
        <v>98</v>
      </c>
      <c r="D24" s="115" t="s">
        <v>99</v>
      </c>
    </row>
    <row r="25" spans="1:5" ht="12.75">
      <c r="A25" s="116"/>
      <c r="B25" s="117" t="s">
        <v>107</v>
      </c>
      <c r="C25" s="120" t="s">
        <v>104</v>
      </c>
      <c r="D25" s="119">
        <v>16.2</v>
      </c>
      <c r="E25" s="159"/>
    </row>
    <row r="26" spans="1:5" ht="12.75">
      <c r="A26" s="116">
        <f>A22+D21</f>
        <v>103.9</v>
      </c>
      <c r="B26" s="117" t="s">
        <v>105</v>
      </c>
      <c r="C26" s="120" t="s">
        <v>106</v>
      </c>
      <c r="D26" s="119">
        <v>10.9</v>
      </c>
      <c r="E26" s="159"/>
    </row>
    <row r="27" spans="1:5" ht="12.75">
      <c r="A27" s="116">
        <f aca="true" t="shared" si="1" ref="A27:A32">A26+D26</f>
        <v>114.80000000000001</v>
      </c>
      <c r="B27" s="127" t="s">
        <v>105</v>
      </c>
      <c r="C27" s="128" t="s">
        <v>109</v>
      </c>
      <c r="D27" s="119">
        <v>17</v>
      </c>
      <c r="E27" s="159"/>
    </row>
    <row r="28" spans="1:5" ht="12.75">
      <c r="A28" s="116">
        <f t="shared" si="1"/>
        <v>131.8</v>
      </c>
      <c r="B28" s="117" t="s">
        <v>105</v>
      </c>
      <c r="C28" s="120" t="s">
        <v>159</v>
      </c>
      <c r="D28" s="119">
        <v>1.6</v>
      </c>
      <c r="E28" s="159"/>
    </row>
    <row r="29" spans="1:5" ht="12.75">
      <c r="A29" s="116">
        <f t="shared" si="1"/>
        <v>133.4</v>
      </c>
      <c r="B29" s="124" t="s">
        <v>105</v>
      </c>
      <c r="C29" s="125" t="s">
        <v>160</v>
      </c>
      <c r="D29" s="119">
        <v>3.5</v>
      </c>
      <c r="E29" s="159"/>
    </row>
    <row r="30" spans="1:5" ht="12.75">
      <c r="A30" s="116">
        <f t="shared" si="1"/>
        <v>136.9</v>
      </c>
      <c r="B30" s="161" t="s">
        <v>105</v>
      </c>
      <c r="C30" s="162" t="s">
        <v>161</v>
      </c>
      <c r="D30" s="119">
        <v>1.6</v>
      </c>
      <c r="E30" s="159"/>
    </row>
    <row r="31" spans="1:5" ht="12.75">
      <c r="A31" s="116">
        <f t="shared" si="1"/>
        <v>138.5</v>
      </c>
      <c r="B31" s="117" t="s">
        <v>105</v>
      </c>
      <c r="C31" s="117" t="s">
        <v>162</v>
      </c>
      <c r="D31" s="119">
        <v>1</v>
      </c>
      <c r="E31" s="159"/>
    </row>
    <row r="32" spans="1:5" ht="12.75">
      <c r="A32" s="116">
        <f t="shared" si="1"/>
        <v>139.5</v>
      </c>
      <c r="B32" s="124" t="s">
        <v>105</v>
      </c>
      <c r="C32" s="125" t="s">
        <v>163</v>
      </c>
      <c r="D32" s="119">
        <v>0.5</v>
      </c>
      <c r="E32" s="159"/>
    </row>
    <row r="33" spans="1:5" ht="12.75">
      <c r="A33" s="116"/>
      <c r="B33" s="127"/>
      <c r="C33" s="128"/>
      <c r="D33" s="119"/>
      <c r="E33" s="159"/>
    </row>
    <row r="34" spans="1:5" ht="12.75">
      <c r="A34" s="132">
        <f>A32+D32</f>
        <v>140</v>
      </c>
      <c r="B34" s="118" t="s">
        <v>101</v>
      </c>
      <c r="C34" s="122" t="s">
        <v>164</v>
      </c>
      <c r="D34" s="133"/>
      <c r="E34" s="159"/>
    </row>
    <row r="35" spans="1:5" ht="12.75">
      <c r="A35" s="116"/>
      <c r="B35" s="117"/>
      <c r="C35" s="122" t="s">
        <v>151</v>
      </c>
      <c r="D35" s="119"/>
      <c r="E35" s="159"/>
    </row>
    <row r="36" spans="1:5" ht="12.75">
      <c r="A36" s="116"/>
      <c r="B36" s="127"/>
      <c r="C36" s="128"/>
      <c r="D36" s="119"/>
      <c r="E36" s="159"/>
    </row>
    <row r="37" spans="1:5" ht="12.75">
      <c r="A37" s="116"/>
      <c r="B37" s="127" t="s">
        <v>101</v>
      </c>
      <c r="C37" s="128" t="s">
        <v>165</v>
      </c>
      <c r="D37" s="119">
        <v>0.8</v>
      </c>
      <c r="E37"/>
    </row>
    <row r="38" spans="1:5" ht="12.75">
      <c r="A38" s="116">
        <f>A34+D37</f>
        <v>140.8</v>
      </c>
      <c r="B38" s="127" t="s">
        <v>105</v>
      </c>
      <c r="C38" s="128" t="s">
        <v>166</v>
      </c>
      <c r="D38" s="119">
        <v>10.5</v>
      </c>
      <c r="E38" s="159"/>
    </row>
    <row r="39" spans="1:5" ht="12.75">
      <c r="A39" s="116">
        <f>A38+D38</f>
        <v>151.3</v>
      </c>
      <c r="B39" s="127" t="s">
        <v>105</v>
      </c>
      <c r="C39" s="128" t="s">
        <v>167</v>
      </c>
      <c r="D39" s="119">
        <v>17.9</v>
      </c>
      <c r="E39" s="159"/>
    </row>
    <row r="40" spans="1:5" ht="12.75">
      <c r="A40" s="116">
        <f>A39+D39</f>
        <v>169.20000000000002</v>
      </c>
      <c r="B40" s="127" t="s">
        <v>107</v>
      </c>
      <c r="C40" s="128" t="s">
        <v>115</v>
      </c>
      <c r="D40" s="119">
        <v>5.5</v>
      </c>
      <c r="E40" s="159"/>
    </row>
    <row r="41" spans="1:5" ht="12.75">
      <c r="A41" s="116">
        <f>A40+D40</f>
        <v>174.70000000000002</v>
      </c>
      <c r="B41" s="127" t="s">
        <v>105</v>
      </c>
      <c r="C41" s="128" t="s">
        <v>117</v>
      </c>
      <c r="D41" s="119">
        <v>10.9</v>
      </c>
      <c r="E41" s="160"/>
    </row>
    <row r="42" spans="1:5" ht="12.75">
      <c r="A42" s="116">
        <f>A41+D41</f>
        <v>185.60000000000002</v>
      </c>
      <c r="B42" s="127" t="s">
        <v>101</v>
      </c>
      <c r="C42" s="128" t="s">
        <v>119</v>
      </c>
      <c r="D42" s="119">
        <v>0</v>
      </c>
      <c r="E42" s="159"/>
    </row>
    <row r="43" spans="1:5" ht="12.75">
      <c r="A43" s="116"/>
      <c r="B43" s="127"/>
      <c r="C43" s="128"/>
      <c r="D43" s="119"/>
      <c r="E43" s="159"/>
    </row>
    <row r="44" spans="1:5" ht="12.75">
      <c r="A44" s="132">
        <f>A42+D42</f>
        <v>185.60000000000002</v>
      </c>
      <c r="B44" s="118" t="s">
        <v>107</v>
      </c>
      <c r="C44" s="118" t="s">
        <v>168</v>
      </c>
      <c r="D44" s="133"/>
      <c r="E44" s="159"/>
    </row>
    <row r="45" spans="1:5" ht="12.75">
      <c r="A45" s="116"/>
      <c r="B45" s="117"/>
      <c r="C45" s="122" t="s">
        <v>123</v>
      </c>
      <c r="D45" s="119"/>
      <c r="E45" s="159"/>
    </row>
    <row r="46" spans="1:5" ht="12.75">
      <c r="A46" s="143"/>
      <c r="B46" s="144"/>
      <c r="C46" s="145"/>
      <c r="D46" s="146"/>
      <c r="E46" s="159"/>
    </row>
    <row r="47" spans="1:4" ht="60.75">
      <c r="A47" s="112" t="s">
        <v>96</v>
      </c>
      <c r="B47" s="113" t="s">
        <v>97</v>
      </c>
      <c r="C47" s="114" t="s">
        <v>98</v>
      </c>
      <c r="D47" s="115" t="s">
        <v>99</v>
      </c>
    </row>
    <row r="48" spans="1:5" ht="12.75">
      <c r="A48" s="116"/>
      <c r="B48" s="117" t="s">
        <v>101</v>
      </c>
      <c r="C48" s="120" t="s">
        <v>127</v>
      </c>
      <c r="D48" s="119">
        <v>0</v>
      </c>
      <c r="E48" s="159"/>
    </row>
    <row r="49" spans="1:5" ht="12.75">
      <c r="A49" s="116">
        <f>A44+D48</f>
        <v>185.60000000000002</v>
      </c>
      <c r="B49" s="127" t="s">
        <v>101</v>
      </c>
      <c r="C49" s="151" t="s">
        <v>129</v>
      </c>
      <c r="D49" s="119">
        <v>59.5</v>
      </c>
      <c r="E49" s="160"/>
    </row>
    <row r="50" spans="1:5" ht="12.75">
      <c r="A50" s="116">
        <f aca="true" t="shared" si="2" ref="A50:A55">A49+D49</f>
        <v>245.10000000000002</v>
      </c>
      <c r="B50" s="117" t="s">
        <v>105</v>
      </c>
      <c r="C50" s="120" t="s">
        <v>169</v>
      </c>
      <c r="D50" s="119">
        <v>1.5</v>
      </c>
      <c r="E50" s="159"/>
    </row>
    <row r="51" spans="1:5" ht="12.75">
      <c r="A51" s="116">
        <f t="shared" si="2"/>
        <v>246.60000000000002</v>
      </c>
      <c r="B51" s="117" t="s">
        <v>107</v>
      </c>
      <c r="C51" s="120" t="s">
        <v>170</v>
      </c>
      <c r="D51" s="119">
        <v>0.3</v>
      </c>
      <c r="E51"/>
    </row>
    <row r="52" spans="1:5" ht="12.75">
      <c r="A52" s="116">
        <f t="shared" si="2"/>
        <v>246.90000000000003</v>
      </c>
      <c r="B52" s="117" t="s">
        <v>101</v>
      </c>
      <c r="C52" s="120" t="s">
        <v>171</v>
      </c>
      <c r="D52" s="119">
        <v>1.6</v>
      </c>
      <c r="E52" s="159"/>
    </row>
    <row r="53" spans="1:5" ht="12.75">
      <c r="A53" s="116">
        <f t="shared" si="2"/>
        <v>248.50000000000003</v>
      </c>
      <c r="B53" s="127" t="s">
        <v>107</v>
      </c>
      <c r="C53" s="151" t="s">
        <v>172</v>
      </c>
      <c r="D53" s="119">
        <v>34.4</v>
      </c>
      <c r="E53" s="159"/>
    </row>
    <row r="54" spans="1:5" ht="12.75">
      <c r="A54" s="116">
        <f t="shared" si="2"/>
        <v>282.90000000000003</v>
      </c>
      <c r="B54" s="117" t="s">
        <v>105</v>
      </c>
      <c r="C54" s="120" t="s">
        <v>136</v>
      </c>
      <c r="D54" s="119">
        <v>9.2</v>
      </c>
      <c r="E54" s="159"/>
    </row>
    <row r="55" spans="1:5" ht="12.75">
      <c r="A55" s="116">
        <f t="shared" si="2"/>
        <v>292.1</v>
      </c>
      <c r="B55" s="117" t="s">
        <v>107</v>
      </c>
      <c r="C55" s="120" t="s">
        <v>173</v>
      </c>
      <c r="D55" s="119">
        <v>0.8</v>
      </c>
      <c r="E55" s="159"/>
    </row>
    <row r="56" spans="1:5" ht="12.75">
      <c r="A56" s="116"/>
      <c r="B56" s="127"/>
      <c r="C56" s="120"/>
      <c r="D56" s="119"/>
      <c r="E56"/>
    </row>
    <row r="57" spans="1:5" ht="12.75">
      <c r="A57" s="132">
        <f>A55+D55</f>
        <v>292.90000000000003</v>
      </c>
      <c r="B57" s="118" t="s">
        <v>101</v>
      </c>
      <c r="C57" s="118" t="s">
        <v>174</v>
      </c>
      <c r="D57" s="119"/>
      <c r="E57"/>
    </row>
    <row r="58" spans="1:5" ht="12.75">
      <c r="A58" s="116"/>
      <c r="B58" s="117"/>
      <c r="C58" s="122" t="s">
        <v>145</v>
      </c>
      <c r="D58" s="119"/>
      <c r="E58"/>
    </row>
    <row r="59" spans="1:5" ht="12.75">
      <c r="A59" s="116"/>
      <c r="B59" s="127"/>
      <c r="C59" s="157" t="s">
        <v>146</v>
      </c>
      <c r="D59" s="119"/>
      <c r="E59"/>
    </row>
    <row r="60" spans="1:5" ht="12.75">
      <c r="A60" s="116"/>
      <c r="B60" s="127"/>
      <c r="C60" s="151"/>
      <c r="D60" s="119"/>
      <c r="E60"/>
    </row>
    <row r="61" spans="1:5" ht="12.75">
      <c r="A61" s="132"/>
      <c r="B61" s="135"/>
      <c r="C61" s="135"/>
      <c r="D61" s="133"/>
      <c r="E61"/>
    </row>
    <row r="62" spans="1:5" ht="12.75">
      <c r="A62" s="132"/>
      <c r="B62" s="135"/>
      <c r="C62" s="157"/>
      <c r="D62" s="133"/>
      <c r="E62"/>
    </row>
    <row r="63" spans="1:5" ht="12.75">
      <c r="A63" s="116"/>
      <c r="B63" s="127"/>
      <c r="C63" s="151"/>
      <c r="D63" s="119"/>
      <c r="E63" s="159"/>
    </row>
    <row r="64" spans="1:5" ht="12.75">
      <c r="A64" s="132"/>
      <c r="B64" s="135"/>
      <c r="C64" s="135"/>
      <c r="D64" s="133"/>
      <c r="E64" s="159"/>
    </row>
    <row r="65" spans="1:5" ht="12.75">
      <c r="A65" s="132"/>
      <c r="B65" s="135"/>
      <c r="C65" s="157"/>
      <c r="D65" s="133"/>
      <c r="E65" s="159"/>
    </row>
    <row r="66" spans="1:5" ht="12.75">
      <c r="A66" s="116"/>
      <c r="B66" s="137"/>
      <c r="C66" s="138"/>
      <c r="D66" s="119"/>
      <c r="E66" s="159"/>
    </row>
    <row r="67" spans="1:5" ht="12.75">
      <c r="A67" s="132"/>
      <c r="B67" s="135"/>
      <c r="C67" s="157"/>
      <c r="D67" s="133"/>
      <c r="E67" s="159"/>
    </row>
    <row r="68" spans="1:5" ht="12.75">
      <c r="A68" s="132"/>
      <c r="B68" s="135"/>
      <c r="C68" s="135"/>
      <c r="D68" s="133"/>
      <c r="E68" s="159"/>
    </row>
    <row r="69" spans="1:5" ht="12.75">
      <c r="A69" s="139"/>
      <c r="B69" s="140"/>
      <c r="C69" s="141"/>
      <c r="D69" s="142"/>
      <c r="E69" s="159"/>
    </row>
    <row r="70" spans="1:4" ht="60.75">
      <c r="A70" s="112" t="s">
        <v>96</v>
      </c>
      <c r="B70" s="113" t="s">
        <v>97</v>
      </c>
      <c r="C70" s="114" t="s">
        <v>98</v>
      </c>
      <c r="D70" s="115" t="s">
        <v>99</v>
      </c>
    </row>
    <row r="71" spans="1:4" ht="12.75">
      <c r="A71" s="116"/>
      <c r="B71" s="124" t="s">
        <v>107</v>
      </c>
      <c r="C71" s="125" t="s">
        <v>128</v>
      </c>
      <c r="D71" s="126">
        <v>0.8</v>
      </c>
    </row>
    <row r="72" spans="1:4" ht="12.75">
      <c r="A72" s="116">
        <f>A57+D71</f>
        <v>293.70000000000005</v>
      </c>
      <c r="B72" s="117" t="s">
        <v>101</v>
      </c>
      <c r="C72" s="120" t="s">
        <v>130</v>
      </c>
      <c r="D72" s="119">
        <v>9.2</v>
      </c>
    </row>
    <row r="73" spans="1:4" ht="12.75">
      <c r="A73" s="116">
        <f aca="true" t="shared" si="3" ref="A73:A78">A72+D72</f>
        <v>302.90000000000003</v>
      </c>
      <c r="B73" s="117" t="s">
        <v>105</v>
      </c>
      <c r="C73" s="120" t="s">
        <v>167</v>
      </c>
      <c r="D73" s="119">
        <v>34.4</v>
      </c>
    </row>
    <row r="74" spans="1:4" ht="12.75">
      <c r="A74" s="116">
        <f t="shared" si="3"/>
        <v>337.3</v>
      </c>
      <c r="B74" s="124" t="s">
        <v>101</v>
      </c>
      <c r="C74" s="125" t="s">
        <v>171</v>
      </c>
      <c r="D74" s="126">
        <v>1.6</v>
      </c>
    </row>
    <row r="75" spans="1:4" ht="12.75">
      <c r="A75" s="116">
        <f t="shared" si="3"/>
        <v>338.90000000000003</v>
      </c>
      <c r="B75" s="124" t="s">
        <v>107</v>
      </c>
      <c r="C75" s="125" t="s">
        <v>170</v>
      </c>
      <c r="D75" s="126">
        <v>0.3</v>
      </c>
    </row>
    <row r="76" spans="1:4" ht="12.75">
      <c r="A76" s="116">
        <f t="shared" si="3"/>
        <v>339.20000000000005</v>
      </c>
      <c r="B76" s="117" t="s">
        <v>101</v>
      </c>
      <c r="C76" s="120" t="s">
        <v>175</v>
      </c>
      <c r="D76" s="119">
        <v>1.5</v>
      </c>
    </row>
    <row r="77" spans="1:4" ht="12.75">
      <c r="A77" s="116">
        <f t="shared" si="3"/>
        <v>340.70000000000005</v>
      </c>
      <c r="B77" s="117" t="s">
        <v>105</v>
      </c>
      <c r="C77" s="120" t="s">
        <v>131</v>
      </c>
      <c r="D77" s="119">
        <v>59.5</v>
      </c>
    </row>
    <row r="78" spans="1:4" ht="12.75">
      <c r="A78" s="116">
        <f t="shared" si="3"/>
        <v>400.20000000000005</v>
      </c>
      <c r="B78" s="152" t="s">
        <v>105</v>
      </c>
      <c r="C78" s="153" t="s">
        <v>138</v>
      </c>
      <c r="D78" s="154">
        <v>10.9</v>
      </c>
    </row>
    <row r="79" spans="1:4" ht="12.75">
      <c r="A79" s="155"/>
      <c r="B79" s="152"/>
      <c r="C79" s="156"/>
      <c r="D79" s="154"/>
    </row>
    <row r="80" spans="1:4" ht="12.75">
      <c r="A80" s="132">
        <f>A78+D78</f>
        <v>411.1</v>
      </c>
      <c r="B80" s="157" t="s">
        <v>107</v>
      </c>
      <c r="C80" s="122" t="s">
        <v>141</v>
      </c>
      <c r="D80" s="154"/>
    </row>
    <row r="81" spans="1:4" ht="12.75">
      <c r="A81" s="116"/>
      <c r="B81" s="127"/>
      <c r="C81" s="122" t="s">
        <v>103</v>
      </c>
      <c r="D81" s="154"/>
    </row>
    <row r="82" spans="1:4" ht="12.75">
      <c r="A82" s="155"/>
      <c r="B82" s="152"/>
      <c r="C82" s="120"/>
      <c r="D82" s="154"/>
    </row>
    <row r="83" spans="1:4" ht="12.75">
      <c r="A83" s="116"/>
      <c r="B83" s="117"/>
      <c r="C83" s="120"/>
      <c r="D83" s="119"/>
    </row>
    <row r="84" spans="1:4" ht="12.75">
      <c r="A84" s="116"/>
      <c r="B84" s="117"/>
      <c r="C84" s="120"/>
      <c r="D84" s="119"/>
    </row>
    <row r="85" spans="1:4" ht="12.75">
      <c r="A85" s="116"/>
      <c r="B85" s="117"/>
      <c r="C85" s="120"/>
      <c r="D85" s="119"/>
    </row>
    <row r="86" spans="1:4" ht="12.75">
      <c r="A86" s="116"/>
      <c r="B86" s="117"/>
      <c r="C86" s="120"/>
      <c r="D86" s="119"/>
    </row>
    <row r="87" spans="1:4" ht="12.75">
      <c r="A87" s="116"/>
      <c r="B87" s="117"/>
      <c r="C87" s="120"/>
      <c r="D87" s="119"/>
    </row>
    <row r="88" spans="1:4" ht="12.75">
      <c r="A88" s="116"/>
      <c r="B88" s="117"/>
      <c r="C88" s="158" t="s">
        <v>147</v>
      </c>
      <c r="D88" s="119"/>
    </row>
    <row r="89" spans="1:4" ht="12.75">
      <c r="A89" s="132"/>
      <c r="B89" s="157"/>
      <c r="C89" s="122"/>
      <c r="D89" s="133"/>
    </row>
    <row r="90" spans="1:4" ht="12.75">
      <c r="A90" s="116"/>
      <c r="B90" s="127"/>
      <c r="C90" s="122"/>
      <c r="D90" s="119"/>
    </row>
    <row r="91" spans="1:4" ht="12.75">
      <c r="A91" s="116"/>
      <c r="B91" s="127"/>
      <c r="C91" s="118"/>
      <c r="D91" s="119"/>
    </row>
    <row r="92" spans="1:4" ht="12.75">
      <c r="A92" s="143"/>
      <c r="B92" s="144"/>
      <c r="C92" s="145"/>
      <c r="D92" s="146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3" max="3" width="0.85546875" style="0" customWidth="1"/>
  </cols>
  <sheetData>
    <row r="1" spans="1:4" ht="15">
      <c r="A1" s="163" t="str">
        <f>Brevet_Number</f>
        <v>VI0400E</v>
      </c>
      <c r="B1" s="163"/>
      <c r="C1" s="163"/>
      <c r="D1" s="163"/>
    </row>
    <row r="2" spans="1:4" ht="15">
      <c r="A2" s="164" t="s">
        <v>176</v>
      </c>
      <c r="B2" s="164"/>
      <c r="C2" s="165"/>
      <c r="D2" s="166" t="s">
        <v>177</v>
      </c>
    </row>
    <row r="3" spans="1:5" ht="12.75">
      <c r="A3" s="80">
        <f>Riders!C4</f>
        <v>0</v>
      </c>
      <c r="B3" s="31">
        <f>Riders!B4</f>
        <v>0</v>
      </c>
      <c r="C3" s="31"/>
      <c r="D3" s="167">
        <f>Riders!P4</f>
        <v>0</v>
      </c>
      <c r="E3">
        <f>IF(ISBLANK(Riders!P4),"",Riders!P4)</f>
      </c>
    </row>
    <row r="4" spans="1:5" ht="12.75">
      <c r="A4" s="80">
        <f>Riders!C5</f>
        <v>0</v>
      </c>
      <c r="B4" s="31">
        <f>Riders!B5</f>
        <v>0</v>
      </c>
      <c r="C4" s="31"/>
      <c r="D4" s="167">
        <f>Riders!P5</f>
        <v>0</v>
      </c>
      <c r="E4">
        <f>IF(ISBLANK(Riders!P5),"",Riders!P5)</f>
      </c>
    </row>
    <row r="5" spans="1:4" ht="12.75">
      <c r="A5" s="85"/>
      <c r="B5" s="72"/>
      <c r="C5" s="72"/>
      <c r="D5" s="168"/>
    </row>
    <row r="7" ht="12.75">
      <c r="A7" t="s">
        <v>178</v>
      </c>
    </row>
    <row r="8" ht="12.75">
      <c r="A8" t="s">
        <v>179</v>
      </c>
    </row>
    <row r="9" ht="12.75">
      <c r="A9" t="s">
        <v>180</v>
      </c>
    </row>
    <row r="10" ht="12.75">
      <c r="A10" t="s">
        <v>181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2003-04-23T04:44:50Z</cp:lastPrinted>
  <dcterms:created xsi:type="dcterms:W3CDTF">1997-11-12T04:43:39Z</dcterms:created>
  <dcterms:modified xsi:type="dcterms:W3CDTF">2005-04-19T03:38:49Z</dcterms:modified>
  <cp:category/>
  <cp:version/>
  <cp:contentType/>
  <cp:contentStatus/>
</cp:coreProperties>
</file>