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3"/>
  </bookViews>
  <sheets>
    <sheet name="Control Entry" sheetId="1" r:id="rId1"/>
    <sheet name="Control Sheet" sheetId="2" r:id="rId2"/>
    <sheet name="Riders" sheetId="3" r:id="rId3"/>
    <sheet name="VI0204A 090614" sheetId="4" r:id="rId4"/>
    <sheet name="Web sheet" sheetId="5" r:id="rId5"/>
    <sheet name="Web results" sheetId="6" r:id="rId6"/>
  </sheets>
  <definedNames>
    <definedName name="_xlnm.Print_Titles" localSheetId="1">'Control Sheet'!$1:$2</definedName>
    <definedName name="_xlnm.Print_Area" localSheetId="3">'VI0204A 090614'!$A$1:$I$168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<sst xmlns="http://schemas.openxmlformats.org/spreadsheetml/2006/main" count="1062" uniqueCount="409">
  <si>
    <t>Brevet Length:</t>
  </si>
  <si>
    <t>Maximum Time:</t>
  </si>
  <si>
    <t>Brevet Description:</t>
  </si>
  <si>
    <t>Tour of Greater Victoria</t>
  </si>
  <si>
    <t>Brevet Number:</t>
  </si>
  <si>
    <t>VI0204A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</si>
  <si>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</si>
  <si>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</si>
  <si>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</si>
  <si>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</si>
  <si>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</si>
  <si>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</si>
  <si>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</si>
  <si>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</si>
  <si>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</si>
  <si>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</si>
  <si>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</si>
  <si>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</si>
  <si>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</si>
  <si>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 xml:space="preserve">VICTORIA  </t>
  </si>
  <si>
    <t>Moka House</t>
  </si>
  <si>
    <t>Cook St @ McKenzie</t>
  </si>
  <si>
    <t>Cook St. Village</t>
  </si>
  <si>
    <t>Control 2</t>
  </si>
  <si>
    <t>METCHOSIN</t>
  </si>
  <si>
    <t>General Store</t>
  </si>
  <si>
    <t>Metchosin @ Happy Valley</t>
  </si>
  <si>
    <t>Metchosin</t>
  </si>
  <si>
    <t>Control 3</t>
  </si>
  <si>
    <t>CADBORO BAY VILLAGE</t>
  </si>
  <si>
    <t>Your choice</t>
  </si>
  <si>
    <t>Cadboro Bay @ Sinclair</t>
  </si>
  <si>
    <t>Cadboro Bay</t>
  </si>
  <si>
    <t>Control 4</t>
  </si>
  <si>
    <t>SIDNEY</t>
  </si>
  <si>
    <t>Beacon Ave.</t>
  </si>
  <si>
    <t>Sidney</t>
  </si>
  <si>
    <t>Control 5</t>
  </si>
  <si>
    <t xml:space="preserve">Cook St. @  McKenzie 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</si>
  <si>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</si>
  <si>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</si>
  <si>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</si>
  <si>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</si>
  <si>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</si>
  <si>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</si>
  <si>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</si>
  <si>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</si>
  <si>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</si>
  <si>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</si>
  <si>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</si>
  <si>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</si>
  <si>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</si>
  <si>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</si>
  <si>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</si>
  <si>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</si>
  <si>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</si>
  <si>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</si>
  <si>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</si>
  <si>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</si>
  <si>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</si>
  <si>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</si>
  <si>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Your Choice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</si>
  <si>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</si>
  <si>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</si>
  <si>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</si>
  <si>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</si>
  <si>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</si>
  <si>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</si>
  <si>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</si>
  <si>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</si>
  <si>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</si>
  <si>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</si>
  <si>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</si>
  <si>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</si>
  <si>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</si>
  <si>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</si>
  <si>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</si>
  <si>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</si>
  <si>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</si>
  <si>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</si>
  <si>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250-532-4577</t>
  </si>
  <si>
    <t>home 250-385-2769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</si>
  <si>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</si>
  <si>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</si>
  <si>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</si>
  <si>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</si>
  <si>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</si>
  <si>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</si>
  <si>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</si>
  <si>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</si>
  <si>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</si>
  <si>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</si>
  <si>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</si>
  <si>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</si>
  <si>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</si>
  <si>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</si>
  <si>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</si>
  <si>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</si>
  <si>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</si>
  <si>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</si>
  <si>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</si>
  <si>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</si>
  <si>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</si>
  <si>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</si>
  <si>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 xml:space="preserve">START--Moka House, </t>
  </si>
  <si>
    <t>L</t>
  </si>
  <si>
    <t>SALSBURY (@all-way stop)</t>
  </si>
  <si>
    <t>Cook St. Village, Victoria</t>
  </si>
  <si>
    <t>TATTERSALL (@stop)</t>
  </si>
  <si>
    <t>R</t>
  </si>
  <si>
    <t>QUADRA</t>
  </si>
  <si>
    <t>COOK (south)</t>
  </si>
  <si>
    <t>LODGE</t>
  </si>
  <si>
    <t>DALLAS (@stop)</t>
  </si>
  <si>
    <t>SAANICH</t>
  </si>
  <si>
    <t>DOUGLAS (@Trans-Canada "Mile 0")</t>
  </si>
  <si>
    <t>McKENZIE (@lights)</t>
  </si>
  <si>
    <t>CIRCLE (@ Beacon Hill Park sign)</t>
  </si>
  <si>
    <t>DOUGLAS (before Route 17)</t>
  </si>
  <si>
    <t>HEYWOOD (no sign--after kid's farm)</t>
  </si>
  <si>
    <t>ROGERS (immediate right to path)</t>
  </si>
  <si>
    <t>PARK BLVD (after cricket pitch)</t>
  </si>
  <si>
    <t>cross Hwy 17 on pedestrian overpass</t>
  </si>
  <si>
    <t>VANCOUVER (first left)</t>
  </si>
  <si>
    <t>SO</t>
  </si>
  <si>
    <t>BAXTER (after little bridge)</t>
  </si>
  <si>
    <t>Cross Caledonia (bike route)</t>
  </si>
  <si>
    <t>GLANFORD (@stop)</t>
  </si>
  <si>
    <t>VANCOUVER</t>
  </si>
  <si>
    <t>JUDAH (@ school)</t>
  </si>
  <si>
    <r>
      <t>BAY (@stop) (</t>
    </r>
    <r>
      <rPr>
        <sz val="10"/>
        <color indexed="10"/>
        <rFont val="Arial"/>
        <family val="2"/>
      </rPr>
      <t>caution!</t>
    </r>
    <r>
      <rPr>
        <sz val="10"/>
        <rFont val="Arial"/>
        <family val="2"/>
      </rPr>
      <t>)</t>
    </r>
  </si>
  <si>
    <t>CAREY (@stop)</t>
  </si>
  <si>
    <t>VANCOUVER (first right)</t>
  </si>
  <si>
    <t>ROY (first left)</t>
  </si>
  <si>
    <t>KINGS</t>
  </si>
  <si>
    <t>Cross Wilkinson (@stop)</t>
  </si>
  <si>
    <t>GRAHAM (first left)</t>
  </si>
  <si>
    <t>Cross Interurban (@stop)</t>
  </si>
  <si>
    <t>SUMMIT (@stop)</t>
  </si>
  <si>
    <t>ROY</t>
  </si>
  <si>
    <t>JACKSON (first left)</t>
  </si>
  <si>
    <t>NORTH (@T)</t>
  </si>
  <si>
    <t>TOLMIE (@stop)</t>
  </si>
  <si>
    <t>HASTINGS (@stop)</t>
  </si>
  <si>
    <t>LINWOOD (first R) (no sign)</t>
  </si>
  <si>
    <t>GRANVILLE (@stop)</t>
  </si>
  <si>
    <t>COOK (@ stop)</t>
  </si>
  <si>
    <t>BURNSIDE W. (@stop)</t>
  </si>
  <si>
    <t>CAMROSE (first left)</t>
  </si>
  <si>
    <t>Cross Watkiss (@4-way stop)</t>
  </si>
  <si>
    <t>ISLAND HWY (@ light)</t>
  </si>
  <si>
    <t>SUNDANCE</t>
  </si>
  <si>
    <t>SIX MILE (@ Shell Station)</t>
  </si>
  <si>
    <t>PEARS (@right bend)</t>
  </si>
  <si>
    <t>ATKINS (@Galloping Goose trestle)</t>
  </si>
  <si>
    <t>METCHOSIN (@stop)</t>
  </si>
  <si>
    <t>ATKINS (@Silverstone 4-way)</t>
  </si>
  <si>
    <t>WILLIAMS HEAD (@ Metchosin Hall)</t>
  </si>
  <si>
    <t>SELWYN (2nd R after Mill Hill Park)</t>
  </si>
  <si>
    <t>LOMBARD</t>
  </si>
  <si>
    <t>STRANDLUND</t>
  </si>
  <si>
    <t>ROCKY POINT (@stop)</t>
  </si>
  <si>
    <t>STRANDLUND (@stop) (to lights)</t>
  </si>
  <si>
    <r>
      <t>LIBERTY  (</t>
    </r>
    <r>
      <rPr>
        <sz val="10"/>
        <color indexed="10"/>
        <rFont val="Arial"/>
        <family val="2"/>
      </rPr>
      <t>Don't miss on descent!</t>
    </r>
    <r>
      <rPr>
        <sz val="10"/>
        <rFont val="Arial"/>
        <family val="2"/>
      </rPr>
      <t>)</t>
    </r>
  </si>
  <si>
    <t>Cross Veterans Memorial (@ lights)</t>
  </si>
  <si>
    <t>LA BONNE (@stop)</t>
  </si>
  <si>
    <t>PEATT</t>
  </si>
  <si>
    <t>BARROW (@3-way)</t>
  </si>
  <si>
    <t>BROCK (@ Roundabout)</t>
  </si>
  <si>
    <t>KANGAROO (@stop)</t>
  </si>
  <si>
    <t xml:space="preserve">JACKLIN </t>
  </si>
  <si>
    <r>
      <t>LINDHOLM (immediate left)(</t>
    </r>
    <r>
      <rPr>
        <sz val="10"/>
        <color indexed="10"/>
        <rFont val="Arial"/>
        <family val="2"/>
      </rPr>
      <t>S-bends!</t>
    </r>
    <r>
      <rPr>
        <sz val="10"/>
        <rFont val="Arial"/>
        <family val="2"/>
      </rPr>
      <t>)</t>
    </r>
  </si>
  <si>
    <t>Cross Route 14</t>
  </si>
  <si>
    <t>HAPPY VALLEY (@stop)</t>
  </si>
  <si>
    <t>JACKLIN</t>
  </si>
  <si>
    <t>WALFRED (@stop)</t>
  </si>
  <si>
    <t>CUAULITA (@ Y)</t>
  </si>
  <si>
    <r>
      <t>BEXHILL (</t>
    </r>
    <r>
      <rPr>
        <sz val="10"/>
        <color indexed="10"/>
        <rFont val="Arial"/>
        <family val="2"/>
      </rPr>
      <t>tight curve!</t>
    </r>
    <r>
      <rPr>
        <sz val="10"/>
        <rFont val="Arial"/>
        <family val="2"/>
      </rPr>
      <t>)</t>
    </r>
  </si>
  <si>
    <t>CONTROL #1-- Your Choice</t>
  </si>
  <si>
    <t>FULTON (@Stop)</t>
  </si>
  <si>
    <t xml:space="preserve">Metchosin </t>
  </si>
  <si>
    <r>
      <t>SUNHEIGHTS (</t>
    </r>
    <r>
      <rPr>
        <sz val="10"/>
        <color indexed="10"/>
        <rFont val="Arial"/>
        <family val="2"/>
      </rPr>
      <t>steep down to STOP</t>
    </r>
    <r>
      <rPr>
        <sz val="10"/>
        <rFont val="Arial"/>
        <family val="2"/>
      </rPr>
      <t>)</t>
    </r>
  </si>
  <si>
    <t>DESMOND (@stop)</t>
  </si>
  <si>
    <t>LATORIA (@ stop)</t>
  </si>
  <si>
    <t>GLEN FOREST (@Galloping Goose)</t>
  </si>
  <si>
    <t>METCHOSIN (@ T/stop)</t>
  </si>
  <si>
    <t>BELLEVILLE (@ lights)</t>
  </si>
  <si>
    <t>LAGOON (@ market)</t>
  </si>
  <si>
    <t>PENDRAY (@ left bend)</t>
  </si>
  <si>
    <t>OCEAN (@stop)</t>
  </si>
  <si>
    <t>QUEBEC  (@ right bend)</t>
  </si>
  <si>
    <t>OCEAN (@yield)</t>
  </si>
  <si>
    <t>MONTREAL (@ left bend)</t>
  </si>
  <si>
    <t>OLD ISLAND HWY (@yield)</t>
  </si>
  <si>
    <t>KINGSTON (@ right bend)</t>
  </si>
  <si>
    <t>HIGHWAY #1A (to View Royal)</t>
  </si>
  <si>
    <t>St. LAWRENCE  (@ left bend)</t>
  </si>
  <si>
    <t>ADMIRALS (@lights)</t>
  </si>
  <si>
    <t>ERIE  (@ right bend)</t>
  </si>
  <si>
    <t>WOODWAY (@lights)</t>
  </si>
  <si>
    <t>DALLAS  (@ left bend)</t>
  </si>
  <si>
    <t>GRENVILLE (@ right bend)</t>
  </si>
  <si>
    <t>HOLLYWOOD</t>
  </si>
  <si>
    <t>PARK TERRACE (before Esquimalt)</t>
  </si>
  <si>
    <t>ROBERTSON</t>
  </si>
  <si>
    <t>Cross Lampson (@ light)</t>
  </si>
  <si>
    <t>ROSS (@ Stop)</t>
  </si>
  <si>
    <t>OLD ESQUIMALT</t>
  </si>
  <si>
    <t>CRESCENT</t>
  </si>
  <si>
    <t>Cross Head (@ light)</t>
  </si>
  <si>
    <t>KING GEORGE (up hill)</t>
  </si>
  <si>
    <t>BEACH</t>
  </si>
  <si>
    <t>WILSON (@ Dominion)</t>
  </si>
  <si>
    <t>CATTLE POINT (scenic loop)</t>
  </si>
  <si>
    <t>CATHERINE (@ flashing light/stop)</t>
  </si>
  <si>
    <t>Cross Esquimalt</t>
  </si>
  <si>
    <t>CADBORO BAY (@ stone gates)</t>
  </si>
  <si>
    <t>CATHERINE (becomes Kimta)</t>
  </si>
  <si>
    <t>SONGHEES (after Paul Kane)</t>
  </si>
  <si>
    <t>Control #2--Your Choice</t>
  </si>
  <si>
    <t>ESQUIMALT (cross blue bridge)</t>
  </si>
  <si>
    <t>Cadboro Bay Village</t>
  </si>
  <si>
    <t>WHARF</t>
  </si>
  <si>
    <t>(Cadboro Bay @ Sinclair)</t>
  </si>
  <si>
    <t>GOVERNMENT (@Tourist Info)</t>
  </si>
  <si>
    <t>CADBORO BAY</t>
  </si>
  <si>
    <t>ARDMORE (@ Golf Club)</t>
  </si>
  <si>
    <t>TELEGRAPH BAY (@left bend)</t>
  </si>
  <si>
    <t>ARDMORE (@T)</t>
  </si>
  <si>
    <t>cross ARBUTUS (@ 4-Way stop)</t>
  </si>
  <si>
    <t>GLENELG</t>
  </si>
  <si>
    <t xml:space="preserve">TELEGRAPH BAY </t>
  </si>
  <si>
    <t>GLENELG (@ Glynnwood Park))</t>
  </si>
  <si>
    <t>QUEENSWOOD (first left)</t>
  </si>
  <si>
    <t>FRIZELL (no choice)</t>
  </si>
  <si>
    <t>ARBUTUS (@stop)</t>
  </si>
  <si>
    <t>W. SAANICH (@stop)</t>
  </si>
  <si>
    <t>ARBUTUS (@ Finnerty)</t>
  </si>
  <si>
    <t>DOWNEY (@ Market Garden)</t>
  </si>
  <si>
    <t>GORDON HEAD (@T)</t>
  </si>
  <si>
    <t>MADRONA (@Stop)</t>
  </si>
  <si>
    <t>FERNDALE (@ left bend)</t>
  </si>
  <si>
    <t>BIRCH</t>
  </si>
  <si>
    <t>FERNDALE</t>
  </si>
  <si>
    <t>CHALET</t>
  </si>
  <si>
    <t>TYNDALL (no choice)</t>
  </si>
  <si>
    <t>LAND'S END</t>
  </si>
  <si>
    <t>BARRIE (first right)</t>
  </si>
  <si>
    <t>Cross Hwy 17 (over bridge @ light)</t>
  </si>
  <si>
    <t>TORQUAY (@left bend)</t>
  </si>
  <si>
    <t xml:space="preserve"> continue past ferry entrance</t>
  </si>
  <si>
    <t>ASH (@stop)</t>
  </si>
  <si>
    <t>CURTIES (@ 3-way stop)</t>
  </si>
  <si>
    <t>CORDOVA BAY (@T) (stop)</t>
  </si>
  <si>
    <t>DUNNE</t>
  </si>
  <si>
    <t>ROYAL OAK (@ lights)</t>
  </si>
  <si>
    <t>KEDGE ANCHOR</t>
  </si>
  <si>
    <t>Cross Hwy 17</t>
  </si>
  <si>
    <t>INWOOD ((@ right bend)</t>
  </si>
  <si>
    <t>WEST SAANICH  (@ lights)</t>
  </si>
  <si>
    <t>TRYON (@stop)</t>
  </si>
  <si>
    <t>OLD WEST SAANICH</t>
  </si>
  <si>
    <t>SWARTZ BAY (@ Curties)</t>
  </si>
  <si>
    <t>OLD WEST SAANICH (@ Sparton)</t>
  </si>
  <si>
    <t>onto LOCHSIDE TRAIL</t>
  </si>
  <si>
    <t>McDONALD PARK (cross from left)</t>
  </si>
  <si>
    <t>W. SAANICH</t>
  </si>
  <si>
    <t>RESTHAVEN</t>
  </si>
  <si>
    <t>VEYANESS (@ merge)</t>
  </si>
  <si>
    <t>Control #3-- Your Choice</t>
  </si>
  <si>
    <t>WHITE</t>
  </si>
  <si>
    <t xml:space="preserve">Sidney </t>
  </si>
  <si>
    <t>SEABROOK (@ left bend)</t>
  </si>
  <si>
    <t>ignore No Exit (@ Highfield)</t>
  </si>
  <si>
    <t>BEACON (@ lights)</t>
  </si>
  <si>
    <r>
      <t>Trail (@ Meadowbrook) (</t>
    </r>
    <r>
      <rPr>
        <sz val="10"/>
        <color indexed="10"/>
        <rFont val="Arial"/>
        <family val="2"/>
      </rPr>
      <t>gravel</t>
    </r>
    <r>
      <rPr>
        <sz val="10"/>
        <rFont val="Arial"/>
        <family val="2"/>
      </rPr>
      <t>)</t>
    </r>
  </si>
  <si>
    <t>Cross Route 17 (@ lights)</t>
  </si>
  <si>
    <t>OLDFIELD</t>
  </si>
  <si>
    <t>W.BEACON</t>
  </si>
  <si>
    <t>cross Keating Cross (@ light)</t>
  </si>
  <si>
    <t>McDONALD PARK (@ right bend)</t>
  </si>
  <si>
    <t>JOHN (@ left bend)</t>
  </si>
  <si>
    <t>BROOKLEIGH</t>
  </si>
  <si>
    <t>WILSON</t>
  </si>
  <si>
    <t>HAMSTERLY</t>
  </si>
  <si>
    <t>MONROE</t>
  </si>
  <si>
    <t>SAYWARD (Cross Hwy 17 @ lights)</t>
  </si>
  <si>
    <t xml:space="preserve">SAYWARD </t>
  </si>
  <si>
    <t>WILLINGDON (@ airport)</t>
  </si>
  <si>
    <t>ALDERLY (first right)</t>
  </si>
  <si>
    <t>WILLINGDON (@stop)</t>
  </si>
  <si>
    <t>CORDOVA BAY</t>
  </si>
  <si>
    <t>E. SAANICH (@ roundabout)</t>
  </si>
  <si>
    <t>SANTA CLARA (first left)</t>
  </si>
  <si>
    <t>LOWE (@ Centre for Plant Health)</t>
  </si>
  <si>
    <t>CLAREMONT</t>
  </si>
  <si>
    <t>EMARD (@ right bend)</t>
  </si>
  <si>
    <t>DELMONTE (@ all-way stop)</t>
  </si>
  <si>
    <t>MOXON (first left)</t>
  </si>
  <si>
    <t>HALIBURTON</t>
  </si>
  <si>
    <t>AMITY (first left)</t>
  </si>
  <si>
    <t>Cross Hwy 17 @ lights</t>
  </si>
  <si>
    <r>
      <t>ALDOUS (</t>
    </r>
    <r>
      <rPr>
        <sz val="10"/>
        <color indexed="10"/>
        <rFont val="Arial"/>
        <family val="2"/>
      </rPr>
      <t>first right</t>
    </r>
    <r>
      <rPr>
        <sz val="10"/>
        <rFont val="Arial"/>
        <family val="2"/>
      </rPr>
      <t>)</t>
    </r>
  </si>
  <si>
    <t>ELK LAKE (no choice)</t>
  </si>
  <si>
    <t xml:space="preserve">WALLACE </t>
  </si>
  <si>
    <r>
      <t xml:space="preserve">BEAVER LAKE (@ Park)  </t>
    </r>
    <r>
      <rPr>
        <sz val="10"/>
        <color indexed="10"/>
        <rFont val="Arial"/>
        <family val="2"/>
      </rPr>
      <t>BUMPS!</t>
    </r>
  </si>
  <si>
    <t>E. SAANICH (@stop)</t>
  </si>
  <si>
    <t>BEAVER LAKE (cross W. Saanich)</t>
  </si>
  <si>
    <t>BEAVER (@T)</t>
  </si>
  <si>
    <t>QUAYLE (no choice)</t>
  </si>
  <si>
    <t>INTERURBAN (@stop)</t>
  </si>
  <si>
    <t>WEST BURNSIDE</t>
  </si>
  <si>
    <t>under Hwy 1</t>
  </si>
  <si>
    <t>TILLICUM MALL PARKING LOT</t>
  </si>
  <si>
    <t>(at lights, no street name)</t>
  </si>
  <si>
    <t>ARENA RD (becomes MADDOCK)</t>
  </si>
  <si>
    <t xml:space="preserve">MADDOCK (Cross HARRIET) </t>
  </si>
  <si>
    <t>BALFOUR</t>
  </si>
  <si>
    <t>GORGE (@lights)</t>
  </si>
  <si>
    <t>GOVERNMENT (@lights)</t>
  </si>
  <si>
    <t>CHATHAM (@lights)</t>
  </si>
  <si>
    <t>cross Douglas (Hwy 1) (@lights)</t>
  </si>
  <si>
    <t>CALEDONIA</t>
  </si>
  <si>
    <t>cross Blanshard (Hwy 17) (@lights)</t>
  </si>
  <si>
    <t>PENDERGAST</t>
  </si>
  <si>
    <t>FINISH-- Moka House</t>
  </si>
  <si>
    <t>*CONGRATULATIONS*</t>
  </si>
  <si>
    <t>START--Moka House, Victoria</t>
  </si>
  <si>
    <t>COOK (north)</t>
  </si>
  <si>
    <t>SOUTHGATE</t>
  </si>
  <si>
    <t>BAY</t>
  </si>
  <si>
    <t>LINWOOD (first R)</t>
  </si>
  <si>
    <t>COOK</t>
  </si>
  <si>
    <t>CAMROSE</t>
  </si>
  <si>
    <t>SALSBURY (@All-Way)</t>
  </si>
  <si>
    <t>TATTERSALL</t>
  </si>
  <si>
    <t>Cross Quadra (@lights)</t>
  </si>
  <si>
    <t>CALUMET (becomes Saanich)</t>
  </si>
  <si>
    <t>McKENZIE</t>
  </si>
  <si>
    <t>DOUGLAS</t>
  </si>
  <si>
    <t>GLANDFORD</t>
  </si>
  <si>
    <t>JUDAH</t>
  </si>
  <si>
    <t>CAREY</t>
  </si>
  <si>
    <t>Cross Wilkinson</t>
  </si>
  <si>
    <t>Cross Interurban</t>
  </si>
  <si>
    <t>NORTH</t>
  </si>
  <si>
    <t>HASTINGS</t>
  </si>
  <si>
    <t>GRANVILLE (@Stop)</t>
  </si>
  <si>
    <t>BURNSIDE W. (@Stop)</t>
  </si>
  <si>
    <t>Cross Watkiss</t>
  </si>
  <si>
    <t xml:space="preserve">SIX MILE </t>
  </si>
  <si>
    <t>SELWYN</t>
  </si>
  <si>
    <t>STRANDLUND (@Stop) (to lights)</t>
  </si>
  <si>
    <t>WALFRED</t>
  </si>
  <si>
    <t>BEXHILL</t>
  </si>
  <si>
    <t>DESMOND (@ Stop)</t>
  </si>
  <si>
    <t>LATORIA</t>
  </si>
  <si>
    <t>HAPPY VALLEY (@ Stop)</t>
  </si>
  <si>
    <t>GLEN FOREST</t>
  </si>
  <si>
    <t>PEARS (@Saddleback)</t>
  </si>
  <si>
    <t xml:space="preserve">WILLIAMS HEAD (@ stop) </t>
  </si>
  <si>
    <t>LIBERTY</t>
  </si>
  <si>
    <t>LA BONNE (@ stop)</t>
  </si>
  <si>
    <t>BARROW</t>
  </si>
  <si>
    <t>KANGAROO</t>
  </si>
  <si>
    <t>LINDHOLM (immediate left)</t>
  </si>
  <si>
    <t>METCHOSIN (@ T)</t>
  </si>
  <si>
    <t>OCEAN (@Stop)</t>
  </si>
  <si>
    <t>OLD ISLAND HWY (@ yield)</t>
  </si>
  <si>
    <t>ADMIRALS</t>
  </si>
  <si>
    <t>WOODWAY (@ light)</t>
  </si>
  <si>
    <t>GRENVILLE (right bend)</t>
  </si>
  <si>
    <t>CATHERINE</t>
  </si>
  <si>
    <t>BELLEVUE (@ lights)</t>
  </si>
  <si>
    <t>QUEBEC (@ right bend)</t>
  </si>
  <si>
    <t>MONTREAL  (@ left bend)</t>
  </si>
  <si>
    <t>TELEGRAPH BAY (@ left bend)</t>
  </si>
  <si>
    <t>ARBUTUS (@ stop)</t>
  </si>
  <si>
    <t>BARRIE</t>
  </si>
  <si>
    <t>ASH</t>
  </si>
  <si>
    <t>CORDOVA BAY (@T)</t>
  </si>
  <si>
    <t>WEST SAANICH</t>
  </si>
  <si>
    <t>W. SAANICH (@Stop)</t>
  </si>
  <si>
    <t>ARDMORE</t>
  </si>
  <si>
    <t>BR</t>
  </si>
  <si>
    <t>W. SAANICH (@ Stop)</t>
  </si>
  <si>
    <t>TRYON (@Stop)</t>
  </si>
  <si>
    <t>RESTHAVEN (@ T)</t>
  </si>
  <si>
    <t>W. SAANICH (@ stop)</t>
  </si>
  <si>
    <t>WILINGDON</t>
  </si>
  <si>
    <t>WILINGDON (@Stop)</t>
  </si>
  <si>
    <t>LOWE</t>
  </si>
  <si>
    <t>EMARD (@ R bend)</t>
  </si>
  <si>
    <t>MOXON</t>
  </si>
  <si>
    <t>AMITY</t>
  </si>
  <si>
    <t>ALDOUS (first right)</t>
  </si>
  <si>
    <t>E. SAANICH (@ stop)</t>
  </si>
  <si>
    <t>Trail (@ Meadowbrook)</t>
  </si>
  <si>
    <t>BROOKLIEGH</t>
  </si>
  <si>
    <t>DELMONTE (@ all way stop)</t>
  </si>
  <si>
    <t>TILLICUM (@lights)</t>
  </si>
  <si>
    <t>FINISH--Your choice</t>
  </si>
  <si>
    <t>!!! CONGRATULATIONS !!!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</si>
  <si>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</si>
  <si>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</si>
  <si>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</si>
  <si>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</si>
  <si>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-route violation</t>
  </si>
  <si>
    <t>………4.  Other codes:  e - rode early; d - rode late; T - tandem; R - recumbent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</si>
</sst>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\-####;\(#&quot;) &quot;###\-####"/>
    <numFmt numFmtId="175" formatCode="MMMM\ D&quot;, &quot;YYYY"/>
  </numFmts>
  <fonts count="18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72" fontId="0" fillId="0" borderId="3" xfId="0" applyNumberFormat="1" applyFont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72" fontId="0" fillId="0" borderId="3" xfId="0" applyNumberForma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13" fillId="0" borderId="3" xfId="20" applyNumberFormat="1" applyFill="1" applyBorder="1" applyAlignment="1" applyProtection="1">
      <alignment/>
      <protection locked="0"/>
    </xf>
    <xf numFmtId="164" fontId="13" fillId="0" borderId="3" xfId="20" applyNumberFormat="1" applyFont="1" applyFill="1" applyBorder="1" applyAlignment="1" applyProtection="1">
      <alignment/>
      <protection locked="0"/>
    </xf>
    <xf numFmtId="164" fontId="0" fillId="0" borderId="23" xfId="0" applyFont="1" applyBorder="1" applyAlignment="1">
      <alignment/>
    </xf>
    <xf numFmtId="164" fontId="0" fillId="0" borderId="0" xfId="0" applyFill="1" applyAlignment="1">
      <alignment/>
    </xf>
    <xf numFmtId="164" fontId="0" fillId="0" borderId="23" xfId="0" applyFont="1" applyBorder="1" applyAlignment="1" applyProtection="1">
      <alignment/>
      <protection locked="0"/>
    </xf>
    <xf numFmtId="174" fontId="0" fillId="0" borderId="24" xfId="0" applyNumberFormat="1" applyFont="1" applyBorder="1" applyAlignment="1" applyProtection="1">
      <alignment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5" xfId="0" applyNumberFormat="1" applyFont="1" applyFill="1" applyBorder="1" applyAlignment="1">
      <alignment horizontal="center" textRotation="90"/>
    </xf>
    <xf numFmtId="166" fontId="0" fillId="3" borderId="26" xfId="0" applyNumberFormat="1" applyFont="1" applyFill="1" applyBorder="1" applyAlignment="1">
      <alignment horizontal="center" wrapText="1"/>
    </xf>
    <xf numFmtId="169" fontId="0" fillId="3" borderId="27" xfId="0" applyNumberFormat="1" applyFont="1" applyFill="1" applyBorder="1" applyAlignment="1">
      <alignment horizontal="center" textRotation="90" wrapText="1"/>
    </xf>
    <xf numFmtId="169" fontId="12" fillId="0" borderId="28" xfId="0" applyNumberFormat="1" applyFont="1" applyBorder="1" applyAlignment="1">
      <alignment horizontal="right"/>
    </xf>
    <xf numFmtId="166" fontId="12" fillId="0" borderId="29" xfId="0" applyNumberFormat="1" applyFont="1" applyBorder="1" applyAlignment="1">
      <alignment horizontal="center"/>
    </xf>
    <xf numFmtId="169" fontId="12" fillId="0" borderId="30" xfId="0" applyNumberFormat="1" applyFont="1" applyBorder="1" applyAlignment="1">
      <alignment horizontal="right"/>
    </xf>
    <xf numFmtId="169" fontId="0" fillId="0" borderId="28" xfId="0" applyNumberForma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0" fillId="0" borderId="3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6" fontId="0" fillId="0" borderId="32" xfId="0" applyNumberFormat="1" applyBorder="1" applyAlignment="1">
      <alignment horizontal="center"/>
    </xf>
    <xf numFmtId="166" fontId="0" fillId="0" borderId="32" xfId="0" applyNumberFormat="1" applyBorder="1" applyAlignment="1">
      <alignment horizontal="left"/>
    </xf>
    <xf numFmtId="169" fontId="0" fillId="0" borderId="33" xfId="0" applyNumberFormat="1" applyBorder="1" applyAlignment="1">
      <alignment horizontal="right"/>
    </xf>
    <xf numFmtId="166" fontId="0" fillId="0" borderId="34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 horizontal="right"/>
    </xf>
    <xf numFmtId="164" fontId="0" fillId="0" borderId="29" xfId="0" applyBorder="1" applyAlignment="1">
      <alignment horizontal="center"/>
    </xf>
    <xf numFmtId="169" fontId="0" fillId="0" borderId="30" xfId="0" applyNumberFormat="1" applyFont="1" applyBorder="1" applyAlignment="1">
      <alignment horizontal="right"/>
    </xf>
    <xf numFmtId="169" fontId="0" fillId="0" borderId="35" xfId="0" applyNumberFormat="1" applyBorder="1" applyAlignment="1">
      <alignment horizontal="right"/>
    </xf>
    <xf numFmtId="166" fontId="0" fillId="0" borderId="36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left"/>
    </xf>
    <xf numFmtId="169" fontId="0" fillId="0" borderId="3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8" xfId="0" applyBorder="1" applyAlignment="1">
      <alignment/>
    </xf>
    <xf numFmtId="169" fontId="0" fillId="0" borderId="39" xfId="0" applyNumberFormat="1" applyBorder="1" applyAlignment="1">
      <alignment horizontal="right"/>
    </xf>
    <xf numFmtId="169" fontId="0" fillId="0" borderId="31" xfId="0" applyNumberForma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40" xfId="0" applyBorder="1" applyAlignment="1">
      <alignment/>
    </xf>
    <xf numFmtId="164" fontId="12" fillId="0" borderId="34" xfId="0" applyFont="1" applyBorder="1" applyAlignment="1">
      <alignment horizontal="center"/>
    </xf>
    <xf numFmtId="164" fontId="0" fillId="0" borderId="39" xfId="0" applyBorder="1" applyAlignment="1">
      <alignment/>
    </xf>
    <xf numFmtId="164" fontId="12" fillId="0" borderId="32" xfId="0" applyFont="1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0" fillId="0" borderId="29" xfId="0" applyFont="1" applyBorder="1" applyAlignment="1">
      <alignment horizontal="left"/>
    </xf>
    <xf numFmtId="169" fontId="0" fillId="0" borderId="28" xfId="0" applyNumberFormat="1" applyBorder="1" applyAlignment="1">
      <alignment/>
    </xf>
    <xf numFmtId="166" fontId="0" fillId="0" borderId="41" xfId="0" applyNumberFormat="1" applyFont="1" applyBorder="1" applyAlignment="1">
      <alignment horizontal="left"/>
    </xf>
    <xf numFmtId="169" fontId="0" fillId="0" borderId="42" xfId="0" applyNumberFormat="1" applyBorder="1" applyAlignment="1">
      <alignment horizontal="right"/>
    </xf>
    <xf numFmtId="169" fontId="12" fillId="0" borderId="28" xfId="0" applyNumberFormat="1" applyFont="1" applyBorder="1" applyAlignment="1">
      <alignment/>
    </xf>
    <xf numFmtId="166" fontId="12" fillId="0" borderId="34" xfId="0" applyNumberFormat="1" applyFont="1" applyBorder="1" applyAlignment="1">
      <alignment horizontal="center"/>
    </xf>
    <xf numFmtId="166" fontId="12" fillId="0" borderId="32" xfId="0" applyNumberFormat="1" applyFont="1" applyBorder="1" applyAlignment="1">
      <alignment horizontal="center"/>
    </xf>
    <xf numFmtId="169" fontId="0" fillId="0" borderId="43" xfId="0" applyNumberFormat="1" applyBorder="1" applyAlignment="1">
      <alignment/>
    </xf>
    <xf numFmtId="166" fontId="0" fillId="0" borderId="44" xfId="0" applyNumberFormat="1" applyFont="1" applyBorder="1" applyAlignment="1">
      <alignment horizontal="center"/>
    </xf>
    <xf numFmtId="166" fontId="0" fillId="0" borderId="44" xfId="0" applyNumberFormat="1" applyFont="1" applyBorder="1" applyAlignment="1">
      <alignment horizontal="left"/>
    </xf>
    <xf numFmtId="169" fontId="0" fillId="0" borderId="45" xfId="0" applyNumberFormat="1" applyBorder="1" applyAlignment="1">
      <alignment horizontal="right"/>
    </xf>
    <xf numFmtId="169" fontId="0" fillId="0" borderId="46" xfId="0" applyNumberFormat="1" applyBorder="1" applyAlignment="1">
      <alignment/>
    </xf>
    <xf numFmtId="169" fontId="0" fillId="0" borderId="47" xfId="0" applyNumberFormat="1" applyBorder="1" applyAlignment="1">
      <alignment/>
    </xf>
    <xf numFmtId="169" fontId="0" fillId="0" borderId="48" xfId="0" applyNumberFormat="1" applyBorder="1" applyAlignment="1">
      <alignment horizontal="right"/>
    </xf>
    <xf numFmtId="169" fontId="0" fillId="0" borderId="28" xfId="0" applyNumberFormat="1" applyFont="1" applyBorder="1" applyAlignment="1">
      <alignment/>
    </xf>
    <xf numFmtId="166" fontId="0" fillId="0" borderId="32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left"/>
    </xf>
    <xf numFmtId="169" fontId="0" fillId="0" borderId="33" xfId="0" applyNumberFormat="1" applyFont="1" applyBorder="1" applyAlignment="1">
      <alignment horizontal="right"/>
    </xf>
    <xf numFmtId="169" fontId="0" fillId="0" borderId="35" xfId="0" applyNumberFormat="1" applyFont="1" applyBorder="1" applyAlignment="1">
      <alignment horizontal="right"/>
    </xf>
    <xf numFmtId="169" fontId="0" fillId="0" borderId="22" xfId="0" applyNumberForma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166" fontId="15" fillId="0" borderId="17" xfId="0" applyNumberFormat="1" applyFont="1" applyBorder="1" applyAlignment="1">
      <alignment horizontal="center"/>
    </xf>
    <xf numFmtId="169" fontId="0" fillId="0" borderId="43" xfId="0" applyNumberFormat="1" applyBorder="1" applyAlignment="1">
      <alignment horizontal="right"/>
    </xf>
    <xf numFmtId="169" fontId="12" fillId="0" borderId="31" xfId="0" applyNumberFormat="1" applyFont="1" applyBorder="1" applyAlignment="1">
      <alignment horizontal="right"/>
    </xf>
    <xf numFmtId="169" fontId="0" fillId="0" borderId="31" xfId="0" applyNumberFormat="1" applyFont="1" applyBorder="1" applyAlignment="1">
      <alignment horizontal="right"/>
    </xf>
    <xf numFmtId="169" fontId="0" fillId="0" borderId="47" xfId="0" applyNumberFormat="1" applyBorder="1" applyAlignment="1">
      <alignment horizontal="right"/>
    </xf>
    <xf numFmtId="166" fontId="0" fillId="0" borderId="49" xfId="0" applyNumberFormat="1" applyFont="1" applyBorder="1" applyAlignment="1">
      <alignment horizontal="center"/>
    </xf>
    <xf numFmtId="166" fontId="0" fillId="0" borderId="49" xfId="0" applyNumberFormat="1" applyFont="1" applyBorder="1" applyAlignment="1">
      <alignment horizontal="left"/>
    </xf>
    <xf numFmtId="169" fontId="0" fillId="0" borderId="16" xfId="0" applyNumberFormat="1" applyBorder="1" applyAlignment="1">
      <alignment horizontal="right"/>
    </xf>
    <xf numFmtId="169" fontId="0" fillId="0" borderId="35" xfId="0" applyNumberFormat="1" applyBorder="1" applyAlignment="1">
      <alignment/>
    </xf>
    <xf numFmtId="169" fontId="0" fillId="0" borderId="19" xfId="0" applyNumberFormat="1" applyBorder="1" applyAlignment="1">
      <alignment horizontal="right"/>
    </xf>
    <xf numFmtId="166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left"/>
    </xf>
    <xf numFmtId="169" fontId="0" fillId="3" borderId="13" xfId="0" applyNumberFormat="1" applyFont="1" applyFill="1" applyBorder="1" applyAlignment="1">
      <alignment horizontal="right" textRotation="90" wrapText="1"/>
    </xf>
    <xf numFmtId="166" fontId="0" fillId="3" borderId="17" xfId="0" applyNumberFormat="1" applyFont="1" applyFill="1" applyBorder="1" applyAlignment="1">
      <alignment horizontal="center" textRotation="90"/>
    </xf>
    <xf numFmtId="166" fontId="0" fillId="3" borderId="50" xfId="0" applyNumberFormat="1" applyFont="1" applyFill="1" applyBorder="1" applyAlignment="1">
      <alignment horizontal="center" wrapText="1"/>
    </xf>
    <xf numFmtId="169" fontId="0" fillId="3" borderId="51" xfId="0" applyNumberFormat="1" applyFont="1" applyFill="1" applyBorder="1" applyAlignment="1">
      <alignment horizontal="center" textRotation="90" wrapText="1"/>
    </xf>
    <xf numFmtId="169" fontId="0" fillId="0" borderId="52" xfId="0" applyNumberFormat="1" applyBorder="1" applyAlignment="1">
      <alignment horizontal="right"/>
    </xf>
    <xf numFmtId="166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left"/>
    </xf>
    <xf numFmtId="166" fontId="15" fillId="0" borderId="53" xfId="0" applyNumberFormat="1" applyFont="1" applyBorder="1" applyAlignment="1">
      <alignment horizontal="center"/>
    </xf>
    <xf numFmtId="166" fontId="15" fillId="0" borderId="34" xfId="0" applyNumberFormat="1" applyFont="1" applyBorder="1" applyAlignment="1">
      <alignment horizontal="center"/>
    </xf>
    <xf numFmtId="169" fontId="0" fillId="0" borderId="54" xfId="0" applyNumberFormat="1" applyBorder="1" applyAlignment="1">
      <alignment/>
    </xf>
    <xf numFmtId="166" fontId="0" fillId="0" borderId="55" xfId="0" applyNumberFormat="1" applyBorder="1" applyAlignment="1">
      <alignment horizontal="center"/>
    </xf>
    <xf numFmtId="166" fontId="15" fillId="0" borderId="55" xfId="0" applyNumberFormat="1" applyFont="1" applyBorder="1" applyAlignment="1">
      <alignment horizontal="center"/>
    </xf>
    <xf numFmtId="169" fontId="0" fillId="0" borderId="56" xfId="0" applyNumberForma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6" fillId="3" borderId="57" xfId="0" applyFont="1" applyFill="1" applyBorder="1" applyAlignment="1">
      <alignment horizontal="center"/>
    </xf>
    <xf numFmtId="164" fontId="16" fillId="3" borderId="25" xfId="0" applyFont="1" applyFill="1" applyBorder="1" applyAlignment="1">
      <alignment/>
    </xf>
    <xf numFmtId="164" fontId="16" fillId="3" borderId="10" xfId="0" applyFont="1" applyFill="1" applyBorder="1" applyAlignment="1">
      <alignment horizontal="center"/>
    </xf>
    <xf numFmtId="164" fontId="0" fillId="0" borderId="19" xfId="0" applyBorder="1" applyAlignment="1">
      <alignment/>
    </xf>
    <xf numFmtId="168" fontId="0" fillId="0" borderId="20" xfId="0" applyNumberFormat="1" applyBorder="1" applyAlignment="1">
      <alignment horizontal="center"/>
    </xf>
    <xf numFmtId="168" fontId="0" fillId="0" borderId="16" xfId="0" applyNumberFormat="1" applyFon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164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16</xdr:col>
      <xdr:colOff>533400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57175"/>
          <a:ext cx="476250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9.85156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13.5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40797</v>
      </c>
    </row>
    <row r="6" spans="1:2" ht="12.75">
      <c r="A6" s="13" t="s">
        <v>7</v>
      </c>
      <c r="B6" s="14">
        <v>0.2916666666666667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40797.291666666664</v>
      </c>
      <c r="J10" s="24">
        <f>I10+"1:00"</f>
        <v>40797.33333333333</v>
      </c>
      <c r="K10" s="25">
        <f>IF(ISBLANK(Distance),"",Open Control_1)</f>
        <v>40797.291666666664</v>
      </c>
      <c r="L10" s="25">
        <f>IF(ISBLANK(Distance),"",Close Control_1)</f>
        <v>40797.33333333333</v>
      </c>
    </row>
    <row r="11" spans="3:12" ht="12.75">
      <c r="C11" s="2" t="s">
        <v>23</v>
      </c>
      <c r="D11" s="20">
        <f>'VI0204A 090614'!F41</f>
        <v>54.3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1.5970588235294116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3.6199999999999997</v>
      </c>
      <c r="K11" s="25">
        <f>IF(ISBLANK(Distance),"",Open_time Control_1+(INT(Open)&amp;":"&amp;IF(ROUND(((Open-INT(Open))*60),0)&lt;10,0,"")&amp;ROUND(((Open-INT(Open))*60),0)))</f>
        <v>40797.35833333333</v>
      </c>
      <c r="L11" s="25">
        <f>IF(ISBLANK(Distance),"",Open_time Control_1+(INT(Close)&amp;":"&amp;IF(ROUND(((Close-INT(Close))*60),0)&lt;10,0,"")&amp;ROUND(((Close-INT(Close))*60),0)))</f>
        <v>40797.442361111105</v>
      </c>
    </row>
    <row r="12" spans="3:12" ht="12.75">
      <c r="C12" s="2" t="s">
        <v>28</v>
      </c>
      <c r="D12" s="20">
        <f>'VI0204A 090614'!F68</f>
        <v>96.09999999999994</v>
      </c>
      <c r="E12" s="21" t="s">
        <v>29</v>
      </c>
      <c r="F12" s="22" t="s">
        <v>30</v>
      </c>
      <c r="G12" s="22" t="s">
        <v>31</v>
      </c>
      <c r="H12" s="23" t="s">
        <v>32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2.826470588235292</v>
      </c>
      <c r="J12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6.406666666666663</v>
      </c>
      <c r="K12" s="25">
        <f>IF(ISBLANK(Distance),"",Open_time Control_1+(INT(Open)&amp;":"&amp;IF(ROUND(((Open-INT(Open))*60),0)&lt;10,0,"")&amp;ROUND(((Open-INT(Open))*60),0)))</f>
        <v>40797.40972222222</v>
      </c>
      <c r="L12" s="25">
        <f>IF(ISBLANK(Distance),"",Open_time Control_1+(INT(Close)&amp;":"&amp;IF(ROUND(((Close-INT(Close))*60),0)&lt;10,0,"")&amp;ROUND(((Close-INT(Close))*60),0)))</f>
        <v>40797.558333333334</v>
      </c>
    </row>
    <row r="13" spans="3:12" ht="12.75">
      <c r="C13" s="2" t="s">
        <v>33</v>
      </c>
      <c r="D13" s="20">
        <f>'VI0204A 090614'!A99</f>
        <v>156.09999999999985</v>
      </c>
      <c r="E13" s="21" t="s">
        <v>34</v>
      </c>
      <c r="F13" s="22" t="s">
        <v>30</v>
      </c>
      <c r="G13" s="22" t="s">
        <v>35</v>
      </c>
      <c r="H13" s="23" t="s">
        <v>36</v>
      </c>
      <c r="I13" s="5">
        <f>IF(ISBLANK(Distance),"",IF(Distance&gt;1000,(Distance-1000)/26+33.0847,(IF(Distance&gt;600,(Distance-600)/28+18.799,(IF(Distance&gt;400,(Distance-400)/30+12.1324,(IF(Distance&gt;200,(Distance-200)/32+5.8824,Distance/34))))))))</f>
        <v>4.5911764705882305</v>
      </c>
      <c r="J13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10.406666666666657</v>
      </c>
      <c r="K13" s="25">
        <f>IF(ISBLANK(Distance),"",Open_time Control_1+(INT(Open)&amp;":"&amp;IF(ROUND(((Open-INT(Open))*60),0)&lt;10,0,"")&amp;ROUND(((Open-INT(Open))*60),0)))</f>
        <v>40797.48263888888</v>
      </c>
      <c r="L13" s="25">
        <f>IF(ISBLANK(Distance),"",Open_time Control_1+(INT(Close)&amp;":"&amp;IF(ROUND(((Close-INT(Close))*60),0)&lt;10,0,"")&amp;ROUND(((Close-INT(Close))*60),0)))</f>
        <v>40797.725</v>
      </c>
    </row>
    <row r="14" spans="3:12" ht="12.75">
      <c r="C14" s="2" t="s">
        <v>37</v>
      </c>
      <c r="D14" s="20">
        <f>'VI0204A 090614'!A165</f>
        <v>200.49999999999994</v>
      </c>
      <c r="E14" s="21" t="s">
        <v>19</v>
      </c>
      <c r="F14" s="22" t="s">
        <v>20</v>
      </c>
      <c r="G14" s="22" t="s">
        <v>38</v>
      </c>
      <c r="H14" s="23" t="s">
        <v>22</v>
      </c>
      <c r="I14" s="5">
        <f>IF(ISBLANK(Distance),"",IF(Distance&gt;1000,(Distance-1000)/26+33.0847,(IF(Distance&gt;600,(Distance-600)/28+18.799,(IF(Distance&gt;400,(Distance-400)/30+12.1324,(IF(Distance&gt;200,(Distance-200)/32+5.8824,Distance/34))))))))</f>
        <v>5.898024999999999</v>
      </c>
      <c r="J14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13.5</v>
      </c>
      <c r="K14" s="25">
        <f>IF(ISBLANK(Distance),"",Open_time Control_1+(INT(Open)&amp;":"&amp;IF(ROUND(((Open-INT(Open))*60),0)&lt;10,0,"")&amp;ROUND(((Open-INT(Open))*60),0)))</f>
        <v>40797.5375</v>
      </c>
      <c r="L14" s="25">
        <f>IF(ISBLANK(Distance),"",Open_time Control_1+(INT(Close)&amp;":"&amp;IF(ROUND(((Close-INT(Close))*60),0)&lt;10,0,"")&amp;ROUND(((Close-INT(Close))*60),0)))</f>
        <v>40797.854166666664</v>
      </c>
    </row>
    <row r="15" spans="3:12" ht="12.75">
      <c r="C15" s="2" t="s">
        <v>39</v>
      </c>
      <c r="D15" s="20"/>
      <c r="E15" s="21"/>
      <c r="F15" s="22"/>
      <c r="G15" s="22"/>
      <c r="H15" s="23"/>
      <c r="I15">
        <f>IF(ISBLANK(Distance),"",IF(Distance&gt;1000,(Distance-1000)/26+33.0847,(IF(Distance&gt;600,(Distance-600)/28+18.799,(IF(Distance&gt;400,(Distance-400)/30+12.1324,(IF(Distance&gt;200,(Distance-200)/32+5.8824,Distance/34))))))))</f>
      </c>
      <c r="J1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40</v>
      </c>
      <c r="D16" s="20"/>
      <c r="E16" s="21"/>
      <c r="F16" s="22"/>
      <c r="G16" s="22"/>
      <c r="H16" s="23"/>
      <c r="I16">
        <f>IF(ISBLANK(Distance),"",IF(Distance&gt;1000,(Distance-1000)/26+33.0847,(IF(Distance&gt;600,(Distance-600)/28+18.799,(IF(Distance&gt;400,(Distance-400)/30+12.1324,(IF(Distance&gt;200,(Distance-200)/32+5.8824,Distance/34))))))))</f>
      </c>
      <c r="J16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41</v>
      </c>
      <c r="D17" s="20"/>
      <c r="E17" s="21" t="s">
        <v>42</v>
      </c>
      <c r="F17" s="22"/>
      <c r="G17" s="22"/>
      <c r="H17" s="23"/>
      <c r="I17">
        <f>IF(ISBLANK(Distance),"",IF(Distance&gt;1000,(Distance-1000)/26+33.0847,(IF(Distance&gt;600,(Distance-600)/28+18.799,(IF(Distance&gt;400,(Distance-400)/30+12.1324,(IF(Distance&gt;200,(Distance-200)/32+5.8824,Distance/34))))))))</f>
      </c>
      <c r="J17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43</v>
      </c>
      <c r="D18" s="20"/>
      <c r="E18" s="21" t="s">
        <v>42</v>
      </c>
      <c r="F18" s="22"/>
      <c r="G18" s="22"/>
      <c r="H18" s="23"/>
      <c r="I18">
        <f>IF(ISBLANK(Distance),"",IF(Distance&gt;1000,(Distance-1000)/26+33.0847,(IF(Distance&gt;600,(Distance-600)/28+18.799,(IF(Distance&gt;400,(Distance-400)/30+12.1324,(IF(Distance&gt;200,(Distance-200)/32+5.8824,Distance/34))))))))</f>
      </c>
      <c r="J1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44</v>
      </c>
      <c r="D19" s="20"/>
      <c r="E19" s="21" t="s">
        <v>42</v>
      </c>
      <c r="F19" s="22"/>
      <c r="G19" s="22"/>
      <c r="H19" s="23"/>
      <c r="I19">
        <f>IF(ISBLANK(Distance),"",IF(Distance&gt;1000,(Distance-1000)/26+33.0847,(IF(Distance&gt;600,(Distance-600)/28+18.799,(IF(Distance&gt;400,(Distance-400)/30+12.1324,(IF(Distance&gt;200,(Distance-200)/32+5.8824,Distance/34))))))))</f>
      </c>
      <c r="J1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45</v>
      </c>
      <c r="D20" s="20"/>
      <c r="E20" s="21"/>
      <c r="F20" s="22"/>
      <c r="G20" s="22"/>
      <c r="H20" s="23"/>
      <c r="I20">
        <f>IF(ISBLANK(Distance),"",IF(Distance&gt;1000,(Distance-1000)/26+33.0847,(IF(Distance&gt;600,(Distance-600)/28+18.799,(IF(Distance&gt;400,(Distance-400)/30+12.1324,(IF(Distance&gt;200,(Distance-200)/32+5.8824,Distance/34))))))))</f>
      </c>
      <c r="J20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46</v>
      </c>
      <c r="D21" s="20"/>
      <c r="E21" s="21"/>
      <c r="F21" s="22"/>
      <c r="G21" s="22"/>
      <c r="H21" s="23"/>
      <c r="I21">
        <f>IF(ISBLANK(Distance),"",IF(Distance&gt;1000,(Distance-1000)/26+33.0847,(IF(Distance&gt;600,(Distance-600)/28+18.799,(IF(Distance&gt;400,(Distance-400)/30+12.1324,(IF(Distance&gt;200,(Distance-200)/32+5.8824,Distance/34))))))))</f>
      </c>
      <c r="J2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47</v>
      </c>
      <c r="D22" s="20"/>
      <c r="E22" s="21"/>
      <c r="F22" s="22"/>
      <c r="G22" s="22"/>
      <c r="H22" s="23"/>
      <c r="I22">
        <f>IF(ISBLANK(Distance),"",IF(Distance&gt;1000,(Distance-1000)/26+33.0847,(IF(Distance&gt;600,(Distance-600)/28+18.799,(IF(Distance&gt;400,(Distance-400)/30+12.1324,(IF(Distance&gt;200,(Distance-200)/32+5.8824,Distance/34))))))))</f>
      </c>
      <c r="J22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48</v>
      </c>
      <c r="D23" s="20"/>
      <c r="E23" s="21"/>
      <c r="F23" s="22"/>
      <c r="G23" s="22"/>
      <c r="H23" s="23"/>
      <c r="I23">
        <f>IF(ISBLANK(Distance),"",IF(Distance&gt;1000,(Distance-1000)/26+33.0847,(IF(Distance&gt;600,(Distance-600)/28+18.799,(IF(Distance&gt;400,(Distance-400)/30+12.1324,(IF(Distance&gt;200,(Distance-200)/32+5.8824,Distance/34))))))))</f>
      </c>
      <c r="J23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49</v>
      </c>
      <c r="D24" s="20"/>
      <c r="E24" s="21"/>
      <c r="F24" s="22"/>
      <c r="G24" s="22"/>
      <c r="H24" s="23"/>
      <c r="I24">
        <f>IF(ISBLANK(Distance),"",IF(Distance&gt;1000,(Distance-1000)/26+33.0847,(IF(Distance&gt;600,(Distance-600)/28+18.799,(IF(Distance&gt;400,(Distance-400)/30+12.1324,(IF(Distance&gt;200,(Distance-200)/32+5.8824,Distance/34))))))))</f>
      </c>
      <c r="J24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50</v>
      </c>
      <c r="D25" s="20"/>
      <c r="E25" s="21"/>
      <c r="F25" s="22"/>
      <c r="G25" s="22"/>
      <c r="H25" s="23"/>
      <c r="I25">
        <f>IF(ISBLANK(Distance),"",IF(Distance&gt;1000,(Distance-1000)/26+33.0847,(IF(Distance&gt;600,(Distance-600)/28+18.799,(IF(Distance&gt;400,(Distance-400)/30+12.1324,(IF(Distance&gt;200,(Distance-200)/32+5.8824,Distance/34))))))))</f>
      </c>
      <c r="J2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51</v>
      </c>
      <c r="D26" s="20"/>
      <c r="E26" s="21"/>
      <c r="F26" s="22"/>
      <c r="G26" s="22"/>
      <c r="H26" s="23"/>
      <c r="I26">
        <f>IF(ISBLANK(Distance),"",IF(Distance&gt;1000,(Distance-1000)/26+33.0847,(IF(Distance&gt;600,(Distance-600)/28+18.799,(IF(Distance&gt;400,(Distance-400)/30+12.1324,(IF(Distance&gt;200,(Distance-200)/32+5.8824,Distance/34))))))))</f>
      </c>
      <c r="J26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52</v>
      </c>
      <c r="D27" s="20"/>
      <c r="E27" s="21"/>
      <c r="F27" s="22"/>
      <c r="G27" s="22"/>
      <c r="H27" s="23"/>
      <c r="I27">
        <f>IF(ISBLANK(Distance),"",IF(Distance&gt;1000,(Distance-1000)/26+33.0847,(IF(Distance&gt;600,(Distance-600)/28+18.799,(IF(Distance&gt;400,(Distance-400)/30+12.1324,(IF(Distance&gt;200,(Distance-200)/32+5.8824,Distance/34))))))))</f>
      </c>
      <c r="J27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53</v>
      </c>
      <c r="D28" s="20"/>
      <c r="E28" s="21"/>
      <c r="F28" s="22"/>
      <c r="G28" s="22"/>
      <c r="H28" s="23"/>
      <c r="I28">
        <f>IF(ISBLANK(Distance),"",IF(Distance&gt;1000,(Distance-1000)/26+33.0847,(IF(Distance&gt;600,(Distance-600)/28+18.799,(IF(Distance&gt;400,(Distance-400)/30+12.1324,(IF(Distance&gt;200,(Distance-200)/32+5.8824,Distance/34))))))))</f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54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I25">
      <selection activeCell="S30" sqref="S30"/>
    </sheetView>
  </sheetViews>
  <sheetFormatPr defaultColWidth="9.140625" defaultRowHeight="12.75"/>
  <cols>
    <col min="1" max="1" width="8.421875" style="30" customWidth="1"/>
    <col min="2" max="2" width="12.7109375" style="0" customWidth="1"/>
    <col min="3" max="3" width="12.8515625" style="0" customWidth="1"/>
    <col min="4" max="4" width="19.28125" style="0" customWidth="1"/>
    <col min="5" max="5" width="25.8515625" style="0" customWidth="1"/>
    <col min="6" max="6" width="43.28125" style="0" customWidth="1"/>
    <col min="7" max="7" width="13.57421875" style="0" customWidth="1"/>
    <col min="8" max="8" width="9.140625" style="31" customWidth="1"/>
    <col min="9" max="9" width="8.7109375" style="0" customWidth="1"/>
    <col min="10" max="10" width="8.8515625" style="0" customWidth="1"/>
    <col min="11" max="11" width="10.140625" style="0" customWidth="1"/>
    <col min="12" max="16384" width="8.8515625" style="0" customWidth="1"/>
  </cols>
  <sheetData>
    <row r="1" spans="1:8" ht="19.5">
      <c r="A1" s="32" t="s">
        <v>55</v>
      </c>
      <c r="B1" s="32"/>
      <c r="C1" s="32"/>
      <c r="D1" s="32"/>
      <c r="E1" s="32"/>
      <c r="F1" s="32"/>
      <c r="G1" s="32"/>
      <c r="H1" s="11" t="s">
        <v>56</v>
      </c>
    </row>
    <row r="2" spans="1:14" ht="33.75" customHeight="1">
      <c r="A2" s="33" t="s">
        <v>57</v>
      </c>
      <c r="B2" s="34" t="s">
        <v>14</v>
      </c>
      <c r="C2" s="34" t="s">
        <v>15</v>
      </c>
      <c r="D2" s="34" t="s">
        <v>10</v>
      </c>
      <c r="E2" s="34" t="s">
        <v>58</v>
      </c>
      <c r="F2" s="34" t="s">
        <v>59</v>
      </c>
      <c r="G2" s="33" t="s">
        <v>60</v>
      </c>
      <c r="H2" s="11" t="s">
        <v>56</v>
      </c>
      <c r="N2" s="35"/>
    </row>
    <row r="3" spans="1:14" ht="36" customHeight="1">
      <c r="A3" s="36"/>
      <c r="B3" s="37">
        <f>Control_1 Open_time</f>
        <v>40797.291666666664</v>
      </c>
      <c r="C3" s="37">
        <f>Control_1 Close_time</f>
        <v>40797.33333333333</v>
      </c>
      <c r="D3" s="38"/>
      <c r="E3" s="39" t="str">
        <f>IF(ISBLANK(Control_1 Establishment_1),"",Control_1 Establishment_1)</f>
        <v>Moka House</v>
      </c>
      <c r="F3" s="40"/>
      <c r="G3" s="41"/>
      <c r="H3" s="11" t="s">
        <v>56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40797.291666666664</v>
      </c>
      <c r="C4" s="44">
        <f>Control_1 Close_time</f>
        <v>40797.33333333333</v>
      </c>
      <c r="D4" s="39" t="str">
        <f>IF(ISBLANK(Locale Control_1),"",Locale Control_1)</f>
        <v>VICTORIA  </v>
      </c>
      <c r="E4" s="39" t="str">
        <f>IF(ISBLANK(Control_1 Establishment_2),"",Control_1 Establishment_2)</f>
        <v>Cook St @ McKenzie</v>
      </c>
      <c r="F4" s="40"/>
      <c r="G4" s="41"/>
      <c r="H4" s="11" t="s">
        <v>56</v>
      </c>
      <c r="K4" s="42"/>
      <c r="N4" s="35"/>
    </row>
    <row r="5" spans="1:11" ht="36" customHeight="1">
      <c r="A5" s="45"/>
      <c r="B5" s="46">
        <f>Control_1 Open_time</f>
        <v>40797.291666666664</v>
      </c>
      <c r="C5" s="46">
        <f>Control_1 Close_time</f>
        <v>40797.33333333333</v>
      </c>
      <c r="D5" s="47"/>
      <c r="E5" s="48" t="str">
        <f>IF(ISBLANK(Control_1 Establishment_3),"",Control_1 Establishment_3)</f>
        <v>Cook St. Village</v>
      </c>
      <c r="F5" s="49"/>
      <c r="G5" s="50"/>
      <c r="H5" s="11" t="s">
        <v>56</v>
      </c>
      <c r="K5" s="42"/>
    </row>
    <row r="6" spans="1:11" ht="36" customHeight="1">
      <c r="A6" s="36"/>
      <c r="B6" s="37">
        <f>Control_2 Open_time</f>
        <v>40797.35833333333</v>
      </c>
      <c r="C6" s="37">
        <f>Control_2 Close_time</f>
        <v>40797.442361111105</v>
      </c>
      <c r="D6" s="51"/>
      <c r="E6" s="39" t="s">
        <v>61</v>
      </c>
      <c r="F6" s="40"/>
      <c r="G6" s="41"/>
      <c r="H6" s="11" t="s">
        <v>56</v>
      </c>
      <c r="K6" s="42"/>
    </row>
    <row r="7" spans="1:11" ht="36" customHeight="1">
      <c r="A7" s="43">
        <f>IF(ISBLANK(Distance Control_2),"",Control_2 Distance)</f>
        <v>54.3</v>
      </c>
      <c r="B7" s="44">
        <f>Control_2 Open_time</f>
        <v>40797.35833333333</v>
      </c>
      <c r="C7" s="44">
        <f>Control_2 Close_time</f>
        <v>40797.442361111105</v>
      </c>
      <c r="D7" s="39" t="str">
        <f>IF(ISBLANK(Locale Control_2),"",Locale Control_2)</f>
        <v>METCHOSIN</v>
      </c>
      <c r="E7" s="39" t="str">
        <f>IF(ISBLANK(Control_2 Establishment_2),"",Control_2 Establishment_2)</f>
        <v>Metchosin @ Happy Valley</v>
      </c>
      <c r="F7" s="40"/>
      <c r="G7" s="41"/>
      <c r="H7" s="11" t="s">
        <v>56</v>
      </c>
      <c r="K7" s="42"/>
    </row>
    <row r="8" spans="1:20" ht="36" customHeight="1">
      <c r="A8" s="45"/>
      <c r="B8" s="46">
        <f>Control_2 Open_time</f>
        <v>40797.35833333333</v>
      </c>
      <c r="C8" s="46">
        <f>Control_2 Close_time</f>
        <v>40797.442361111105</v>
      </c>
      <c r="D8" s="47"/>
      <c r="E8" s="48" t="str">
        <f>IF(ISBLANK(Control_2 Establishment_3),"",Control_2 Establishment_3)</f>
        <v>Metchosin</v>
      </c>
      <c r="F8" s="49"/>
      <c r="G8" s="50"/>
      <c r="H8" s="11" t="s">
        <v>56</v>
      </c>
      <c r="J8" s="52" t="s">
        <v>62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40797.40972222222</v>
      </c>
      <c r="C9" s="37">
        <f>Control_3 Close_time</f>
        <v>40797.558333333334</v>
      </c>
      <c r="D9" s="51"/>
      <c r="E9" s="39" t="str">
        <f>IF(ISBLANK(Control_3 Establishment_1),"",Control_3 Establishment_1)</f>
        <v>Your choice</v>
      </c>
      <c r="F9" s="40"/>
      <c r="G9" s="41"/>
      <c r="H9" s="11" t="s">
        <v>56</v>
      </c>
      <c r="J9" s="53" t="str">
        <f>IF(ISBLANK(brevet),"",brevet&amp;" km Randonnée")</f>
        <v>200 km Randonnée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96.09999999999994</v>
      </c>
      <c r="B10" s="44">
        <f>Control_3 Open_time</f>
        <v>40797.40972222222</v>
      </c>
      <c r="C10" s="44">
        <f>Control_3 Close_time</f>
        <v>40797.558333333334</v>
      </c>
      <c r="D10" s="39" t="str">
        <f>IF(ISBLANK(Locale Control_3),"",Locale Control_3)</f>
        <v>CADBORO BAY VILLAGE</v>
      </c>
      <c r="E10" s="39" t="str">
        <f>IF(ISBLANK(Control_3 Establishment_2),"",Control_3 Establishment_2)</f>
        <v>Cadboro Bay @ Sinclair</v>
      </c>
      <c r="F10" s="40"/>
      <c r="G10" s="41"/>
      <c r="H10" s="11" t="s">
        <v>56</v>
      </c>
      <c r="J10" s="54" t="str">
        <f>IF(ISBLANK(Brevet_Description),"",Brevet_Description)</f>
        <v>Tour of Greater Victoria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40797.40972222222</v>
      </c>
      <c r="C11" s="46">
        <f>Control_3 Close_time</f>
        <v>40797.558333333334</v>
      </c>
      <c r="D11" s="47"/>
      <c r="E11" s="48" t="str">
        <f>IF(ISBLANK(Control_3 Establishment_3),"",Control_3 Establishment_3)</f>
        <v>Cadboro Bay</v>
      </c>
      <c r="F11" s="49"/>
      <c r="G11" s="50"/>
      <c r="H11" s="11" t="s">
        <v>56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40797.48263888888</v>
      </c>
      <c r="C12" s="37">
        <f>Control_4 Close_time</f>
        <v>40797.725</v>
      </c>
      <c r="D12" s="51"/>
      <c r="E12" s="39" t="str">
        <f>IF(ISBLANK(Control_4 Establishment_1),"",Control_4 Establishment_1)</f>
        <v>Your choice</v>
      </c>
      <c r="F12" s="40"/>
      <c r="G12" s="41"/>
      <c r="H12" s="11" t="s">
        <v>56</v>
      </c>
      <c r="J12" s="56" t="s">
        <v>63</v>
      </c>
      <c r="L12" s="57">
        <f>IF(ISBLANK(surname),"",First_Name&amp;" "&amp;Initial&amp;" "&amp;surname)</f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156.09999999999985</v>
      </c>
      <c r="B13" s="44">
        <f>Control_4 Open_time</f>
        <v>40797.48263888888</v>
      </c>
      <c r="C13" s="44">
        <f>Control_4 Close_time</f>
        <v>40797.725</v>
      </c>
      <c r="D13" s="39" t="str">
        <f>IF(ISBLANK(Locale Control_4),"",Locale Control_4)</f>
        <v>SIDNEY</v>
      </c>
      <c r="E13" s="39" t="str">
        <f>IF(ISBLANK(Control_4 Establishment_2),"",Control_4 Establishment_2)</f>
        <v>Beacon Ave.</v>
      </c>
      <c r="F13" s="40"/>
      <c r="G13" s="41"/>
      <c r="H13" s="11" t="s">
        <v>56</v>
      </c>
      <c r="J13" s="56" t="s">
        <v>64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40797.48263888888</v>
      </c>
      <c r="C14" s="46">
        <f>Control_4 Close_time</f>
        <v>40797.725</v>
      </c>
      <c r="D14" s="47"/>
      <c r="E14" s="48" t="str">
        <f>IF(ISBLANK(Control_4 Establishment_3),"",Control_4 Establishment_3)</f>
        <v>Sidney</v>
      </c>
      <c r="F14" s="49"/>
      <c r="G14" s="50"/>
      <c r="H14" s="11" t="s">
        <v>56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40797.5375</v>
      </c>
      <c r="C15" s="37">
        <f>Control_5 Close_time</f>
        <v>40797.854166666664</v>
      </c>
      <c r="D15" s="51"/>
      <c r="E15" s="39" t="str">
        <f>IF(ISBLANK(Control_5 Establishment_1),"",Control_5 Establishment_1)</f>
        <v>Moka House</v>
      </c>
      <c r="F15" s="40"/>
      <c r="G15" s="41"/>
      <c r="H15" s="11" t="s">
        <v>56</v>
      </c>
      <c r="J15" s="56" t="s">
        <v>65</v>
      </c>
      <c r="K15" s="56"/>
      <c r="L15" s="60">
        <f>IF(ISBLANK(City),"",City)</f>
      </c>
      <c r="M15" s="61"/>
      <c r="N15" s="61"/>
      <c r="O15" s="63"/>
      <c r="P15" s="63" t="s">
        <v>66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200.49999999999994</v>
      </c>
      <c r="B16" s="44">
        <f>Control_5 Open_time</f>
        <v>40797.5375</v>
      </c>
      <c r="C16" s="44">
        <f>Control_5 Close_time</f>
        <v>40797.854166666664</v>
      </c>
      <c r="D16" s="39" t="str">
        <f>IF(ISBLANK(Locale Control_5),"",Locale Control_5)</f>
        <v>VICTORIA  </v>
      </c>
      <c r="E16" s="39" t="str">
        <f>IF(ISBLANK(Control_5 Establishment_2),"",Control_5 Establishment_2)</f>
        <v>Cook St. @  McKenzie </v>
      </c>
      <c r="F16" s="40"/>
      <c r="G16" s="41"/>
      <c r="H16" s="11" t="s">
        <v>56</v>
      </c>
      <c r="J16" s="56" t="s">
        <v>67</v>
      </c>
      <c r="K16" s="56"/>
      <c r="L16" s="60">
        <f>IF(ISBLANK(Country),"",Country)</f>
      </c>
      <c r="M16" s="61"/>
      <c r="N16" s="61"/>
      <c r="O16" s="63"/>
      <c r="P16" s="63" t="s">
        <v>68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40797.5375</v>
      </c>
      <c r="C17" s="46">
        <f>Control_5 Close_time</f>
        <v>40797.854166666664</v>
      </c>
      <c r="D17" s="47"/>
      <c r="E17" s="48" t="str">
        <f>IF(ISBLANK(Control_5 Establishment_3),"",Control_5 Establishment_3)</f>
        <v>Cook St. Village</v>
      </c>
      <c r="F17" s="49"/>
      <c r="G17" s="50"/>
      <c r="H17" s="11" t="s">
        <v>56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</c>
      <c r="C18" s="37">
        <f>Control_6 Close_time</f>
      </c>
      <c r="D18" s="51"/>
      <c r="E18" s="39">
        <f>IF(ISBLANK(Control_6 Establishment_1),"",Control_6 Establishment_1)</f>
      </c>
      <c r="F18" s="40"/>
      <c r="G18" s="41"/>
      <c r="H18" s="11" t="s">
        <v>56</v>
      </c>
      <c r="J18" s="56" t="s">
        <v>69</v>
      </c>
      <c r="L18" s="66">
        <f>IF(ISBLANK(Home_telephone),"",Home_telephone)</f>
      </c>
      <c r="M18" s="66"/>
      <c r="N18" s="66"/>
      <c r="O18" s="65"/>
      <c r="P18" s="63" t="s">
        <v>70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</c>
      <c r="B19" s="44">
        <f>Control_6 Open_time</f>
      </c>
      <c r="C19" s="44">
        <f>Control_6 Close_time</f>
      </c>
      <c r="D19" s="39">
        <f>IF(ISBLANK(Locale Control_6),"",Locale Control_6)</f>
      </c>
      <c r="E19" s="39">
        <f>IF(ISBLANK(Control_6 Establishment_2),"",Control_6 Establishment_2)</f>
      </c>
      <c r="F19" s="40"/>
      <c r="G19" s="41"/>
      <c r="H19" s="11" t="s">
        <v>56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</c>
      <c r="C20" s="46">
        <f>Control_6 Close_time</f>
      </c>
      <c r="D20" s="47"/>
      <c r="E20" s="48">
        <f>IF(ISBLANK(Control_6 Establishment_3),"",Control_6 Establishment_3)</f>
      </c>
      <c r="F20" s="49"/>
      <c r="G20" s="50"/>
      <c r="H20" s="11" t="s">
        <v>56</v>
      </c>
      <c r="J20" s="70" t="s">
        <v>71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</c>
      <c r="C21" s="37">
        <f>Control_7 Close_time</f>
      </c>
      <c r="D21" s="51"/>
      <c r="E21" s="39">
        <f>IF(ISBLANK(Control_7 Establishment_1),"",Control_7 Establishment_1)</f>
      </c>
      <c r="F21" s="40"/>
      <c r="G21" s="41"/>
      <c r="H21" s="11" t="s">
        <v>56</v>
      </c>
      <c r="J21" s="70" t="s">
        <v>72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</c>
      <c r="B22" s="44">
        <f>Control_7 Open_time</f>
      </c>
      <c r="C22" s="44">
        <f>Control_7 Close_time</f>
      </c>
      <c r="D22" s="39">
        <f>IF(ISBLANK(Locale Control_7),"",Locale Control_7)</f>
      </c>
      <c r="E22" s="39">
        <f>IF(ISBLANK(Control_7 Establishment_2),"",Control_7 Establishment_2)</f>
      </c>
      <c r="F22" s="40"/>
      <c r="G22" s="41"/>
      <c r="H22" s="11" t="s">
        <v>56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</c>
      <c r="C23" s="46">
        <f>Control_7 Close_time</f>
      </c>
      <c r="D23" s="47"/>
      <c r="E23" s="48">
        <f>IF(ISBLANK(Control_7 Establishment_3),"",Control_7 Establishment_3)</f>
      </c>
      <c r="F23" s="49"/>
      <c r="G23" s="50"/>
      <c r="H23" s="11" t="s">
        <v>56</v>
      </c>
      <c r="J23" s="71" t="s">
        <v>73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</c>
      <c r="C24" s="37">
        <f>Control_8 Close_time</f>
      </c>
      <c r="D24" s="51"/>
      <c r="E24" s="39">
        <f>IF(ISBLANK(Control_8 Establishment_1),"",Control_8 Establishment_1)</f>
      </c>
      <c r="F24" s="40"/>
      <c r="G24" s="41"/>
      <c r="H24" s="11" t="s">
        <v>56</v>
      </c>
      <c r="J24" s="56" t="s">
        <v>74</v>
      </c>
      <c r="K24" s="72">
        <f>IF(ISBLANK(Start_date),"",Start_date)</f>
        <v>40797</v>
      </c>
      <c r="L24" s="72"/>
      <c r="M24" s="72"/>
      <c r="N24" s="65"/>
      <c r="O24" s="63" t="s">
        <v>75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</c>
      <c r="C25" s="44">
        <f>Control_8 Close_time</f>
      </c>
      <c r="D25" s="39" t="str">
        <f>IF(ISBLANK(Locale Control_8),"",Locale Control_8)</f>
        <v>SECRET</v>
      </c>
      <c r="E25" s="39">
        <f>IF(ISBLANK(Control_8 Establishment_2),"",Control_8 Establishment_2)</f>
      </c>
      <c r="F25" s="40"/>
      <c r="G25" s="41"/>
      <c r="H25" s="11" t="s">
        <v>56</v>
      </c>
      <c r="L25" s="65"/>
      <c r="M25" s="65"/>
      <c r="N25" s="65"/>
      <c r="O25" s="63" t="s">
        <v>76</v>
      </c>
      <c r="P25" s="65"/>
      <c r="Q25" s="68"/>
      <c r="R25" s="68"/>
      <c r="S25" s="68"/>
      <c r="T25" s="73"/>
    </row>
    <row r="26" spans="1:20" ht="36" customHeight="1">
      <c r="A26" s="45"/>
      <c r="B26" s="46">
        <f>Control_8 Open_time</f>
      </c>
      <c r="C26" s="46">
        <f>Control_8 Close_time</f>
      </c>
      <c r="D26" s="47"/>
      <c r="E26" s="48">
        <f>IF(ISBLANK(Control_8 Establishment_3),"",Control_8 Establishment_3)</f>
      </c>
      <c r="F26" s="49"/>
      <c r="G26" s="50"/>
      <c r="H26" s="11" t="s">
        <v>56</v>
      </c>
      <c r="J26" s="73"/>
      <c r="K26" s="73"/>
      <c r="L26" s="68"/>
      <c r="M26" s="68"/>
      <c r="N26" s="65"/>
      <c r="O26" s="63" t="s">
        <v>77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</c>
      <c r="C27" s="37">
        <f>Control_9 Close_time</f>
      </c>
      <c r="D27" s="51"/>
      <c r="E27" s="39">
        <f>IF(ISBLANK(Control_9 Establishment_1),"",Control_9 Establishment_1)</f>
      </c>
      <c r="F27" s="40"/>
      <c r="G27" s="41"/>
      <c r="H27" s="11" t="s">
        <v>56</v>
      </c>
      <c r="J27" s="74" t="s">
        <v>78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</c>
      <c r="C28" s="44">
        <f>Control_9 Close_time</f>
      </c>
      <c r="D28" s="39" t="str">
        <f>IF(ISBLANK(Locale Control_9),"",Locale Control_9)</f>
        <v>SECRET</v>
      </c>
      <c r="E28" s="39">
        <f>IF(ISBLANK(Control_9 Establishment_2),"",Control_9 Establishment_2)</f>
      </c>
      <c r="F28" s="40"/>
      <c r="G28" s="41"/>
      <c r="H28" s="11" t="s">
        <v>56</v>
      </c>
      <c r="L28" s="75" t="s">
        <v>79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5"/>
      <c r="B29" s="46">
        <f>Control_9 Open_time</f>
      </c>
      <c r="C29" s="46">
        <f>Control_9 Close_time</f>
      </c>
      <c r="D29" s="47"/>
      <c r="E29" s="48">
        <f>IF(ISBLANK(Control_9 Establishment_3),"",Control_9 Establishment_3)</f>
      </c>
      <c r="F29" s="49"/>
      <c r="G29" s="50"/>
      <c r="H29" s="11" t="s">
        <v>56</v>
      </c>
      <c r="K29" s="76"/>
      <c r="L29" s="77"/>
      <c r="M29" s="77"/>
      <c r="N29" s="78"/>
      <c r="O29" s="79"/>
      <c r="P29" s="77"/>
      <c r="Q29" s="77"/>
      <c r="R29" s="78"/>
      <c r="S29" s="65" t="s">
        <v>80</v>
      </c>
    </row>
    <row r="30" spans="1:19" ht="36" customHeight="1">
      <c r="A30" s="36"/>
      <c r="B30" s="37">
        <f>Control_10 Open_time</f>
      </c>
      <c r="C30" s="37">
        <f>Control_10 Close_time</f>
      </c>
      <c r="D30" s="51"/>
      <c r="E30" s="39">
        <f>IF(ISBLANK(Control_10 Establishment_1),"",Control_10 Establishment_1)</f>
      </c>
      <c r="F30" s="40"/>
      <c r="G30" s="41"/>
      <c r="H30" s="11" t="s">
        <v>56</v>
      </c>
      <c r="K30" s="80"/>
      <c r="L30" s="81"/>
      <c r="M30" s="81"/>
      <c r="N30" s="82"/>
      <c r="O30" s="83"/>
      <c r="P30" s="81"/>
      <c r="Q30" s="81"/>
      <c r="R30" s="82"/>
      <c r="S30" s="84" t="s">
        <v>81</v>
      </c>
    </row>
    <row r="31" spans="1:21" ht="36" customHeight="1">
      <c r="A31" s="43">
        <f>IF(ISBLANK(Distance Control_10),"",Control_10 Distance)</f>
      </c>
      <c r="B31" s="44">
        <f>Control_10 Open_time</f>
      </c>
      <c r="C31" s="44">
        <f>Control_10 Close_time</f>
      </c>
      <c r="D31" s="39" t="str">
        <f>IF(ISBLANK(Locale Control_10),"",Locale Control_10)</f>
        <v>SECRET</v>
      </c>
      <c r="E31" s="39">
        <f>IF(ISBLANK(Control_10 Establishment_2),"",Control_10 Establishment_2)</f>
      </c>
      <c r="F31" s="40"/>
      <c r="G31" s="41"/>
      <c r="H31" s="11" t="s">
        <v>56</v>
      </c>
      <c r="K31" s="85"/>
      <c r="L31" s="68"/>
      <c r="M31" s="68"/>
      <c r="N31" s="86"/>
      <c r="O31" s="87"/>
      <c r="P31" s="68"/>
      <c r="Q31" s="68"/>
      <c r="R31" s="86"/>
      <c r="S31" s="65"/>
      <c r="U31" s="88"/>
    </row>
    <row r="32" spans="1:21" ht="36" customHeight="1">
      <c r="A32" s="45"/>
      <c r="B32" s="46">
        <f>Control_10 Open_time</f>
      </c>
      <c r="C32" s="46">
        <f>Control_10 Close_time</f>
      </c>
      <c r="D32" s="47"/>
      <c r="E32" s="48">
        <f>IF(ISBLANK(Control_10 Establishment_3),"",Control_10 Establishment_3)</f>
      </c>
      <c r="F32" s="49"/>
      <c r="G32" s="50"/>
      <c r="H32" s="11" t="s">
        <v>56</v>
      </c>
      <c r="L32" s="63" t="s">
        <v>82</v>
      </c>
      <c r="M32" s="65"/>
      <c r="N32" s="61" t="str">
        <f>IF(ISBLANK(Brevet_Number),"",Brevet_Number)</f>
        <v>VI0204A</v>
      </c>
      <c r="O32" s="61"/>
      <c r="P32" s="61"/>
      <c r="Q32" s="65"/>
      <c r="R32" s="65"/>
      <c r="S32" s="65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4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89"/>
      <c r="B1" s="90" t="s">
        <v>83</v>
      </c>
      <c r="C1" s="90" t="s">
        <v>84</v>
      </c>
      <c r="D1" s="90" t="s">
        <v>85</v>
      </c>
      <c r="E1" s="90" t="s">
        <v>86</v>
      </c>
      <c r="F1" s="90" t="s">
        <v>87</v>
      </c>
      <c r="G1" s="90" t="s">
        <v>65</v>
      </c>
      <c r="H1" s="91" t="s">
        <v>66</v>
      </c>
      <c r="I1" s="90" t="s">
        <v>67</v>
      </c>
      <c r="J1" s="90" t="s">
        <v>68</v>
      </c>
      <c r="K1" s="92" t="s">
        <v>88</v>
      </c>
      <c r="L1" s="92" t="s">
        <v>89</v>
      </c>
      <c r="M1" s="93" t="s">
        <v>90</v>
      </c>
      <c r="N1" s="94" t="s">
        <v>70</v>
      </c>
      <c r="O1" s="95" t="s">
        <v>91</v>
      </c>
      <c r="P1" s="95" t="s">
        <v>92</v>
      </c>
      <c r="Q1" s="95" t="s">
        <v>93</v>
      </c>
      <c r="R1" s="95" t="s">
        <v>94</v>
      </c>
    </row>
    <row r="2" spans="1:18" ht="12.75">
      <c r="A2" s="96">
        <v>1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8"/>
      <c r="M2" s="98"/>
      <c r="N2" s="97"/>
      <c r="O2" s="99"/>
      <c r="P2" s="100"/>
      <c r="Q2" s="101"/>
      <c r="R2" s="101"/>
    </row>
    <row r="3" spans="1:18" ht="12.75">
      <c r="A3" s="96">
        <v>2</v>
      </c>
      <c r="B3" s="97"/>
      <c r="C3" s="97"/>
      <c r="D3" s="97"/>
      <c r="E3" s="97"/>
      <c r="F3" s="97"/>
      <c r="G3" s="97"/>
      <c r="H3" s="97"/>
      <c r="I3" s="97"/>
      <c r="J3" s="102"/>
      <c r="K3" s="98"/>
      <c r="L3" s="98"/>
      <c r="M3" s="98"/>
      <c r="O3" s="99"/>
      <c r="P3" s="101"/>
      <c r="Q3" s="101"/>
      <c r="R3" s="101"/>
    </row>
    <row r="4" spans="1:18" ht="12.75">
      <c r="A4" s="89">
        <v>3</v>
      </c>
      <c r="B4" s="97"/>
      <c r="C4" s="103"/>
      <c r="D4" s="97"/>
      <c r="E4" s="103"/>
      <c r="F4" s="97"/>
      <c r="G4" s="103"/>
      <c r="H4" s="97"/>
      <c r="I4" s="97"/>
      <c r="J4" s="103"/>
      <c r="K4" s="103"/>
      <c r="L4" s="98"/>
      <c r="M4" s="98"/>
      <c r="O4" s="104"/>
      <c r="P4" s="101"/>
      <c r="Q4" s="105"/>
      <c r="R4" s="101"/>
    </row>
    <row r="5" spans="1:18" ht="12.75">
      <c r="A5" s="96">
        <v>4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98"/>
      <c r="M5" s="98"/>
      <c r="O5" s="99"/>
      <c r="P5" s="105"/>
      <c r="Q5" s="101"/>
      <c r="R5" s="101"/>
    </row>
    <row r="6" spans="1:18" ht="12.75">
      <c r="A6" s="96">
        <v>5</v>
      </c>
      <c r="B6" s="97"/>
      <c r="C6" s="97"/>
      <c r="D6" s="97"/>
      <c r="E6" s="97"/>
      <c r="F6" s="97"/>
      <c r="G6" s="97"/>
      <c r="H6" s="97"/>
      <c r="I6" s="97"/>
      <c r="J6" s="102"/>
      <c r="K6" s="98"/>
      <c r="L6" s="98"/>
      <c r="M6" s="98"/>
      <c r="O6" s="99"/>
      <c r="P6" s="101"/>
      <c r="Q6" s="101"/>
      <c r="R6" s="101"/>
    </row>
    <row r="7" spans="1:18" ht="12.75">
      <c r="A7" s="96">
        <v>6</v>
      </c>
      <c r="B7" s="97"/>
      <c r="C7" s="97"/>
      <c r="D7" s="97"/>
      <c r="E7" s="97"/>
      <c r="F7" s="97"/>
      <c r="G7" s="97"/>
      <c r="H7" s="97"/>
      <c r="I7" s="97"/>
      <c r="J7" s="97"/>
      <c r="K7" s="98"/>
      <c r="L7" s="98"/>
      <c r="M7" s="98"/>
      <c r="O7" s="99"/>
      <c r="P7" s="105"/>
      <c r="Q7" s="101"/>
      <c r="R7" s="101"/>
    </row>
    <row r="8" spans="1:18" ht="12.75">
      <c r="A8" s="96">
        <v>7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98"/>
      <c r="M8" s="98"/>
      <c r="N8" s="106"/>
      <c r="O8" s="99"/>
      <c r="P8" s="105"/>
      <c r="Q8" s="101"/>
      <c r="R8" s="101"/>
    </row>
    <row r="9" spans="1:18" ht="12.75">
      <c r="A9" s="96">
        <v>8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98"/>
      <c r="M9" s="98"/>
      <c r="O9" s="104"/>
      <c r="P9" s="105"/>
      <c r="Q9" s="105"/>
      <c r="R9" s="101"/>
    </row>
    <row r="10" spans="1:18" ht="12.75">
      <c r="A10" s="96">
        <v>9</v>
      </c>
      <c r="B10" s="97"/>
      <c r="C10" s="97"/>
      <c r="D10" s="97"/>
      <c r="E10" s="97"/>
      <c r="F10" s="102"/>
      <c r="G10" s="102"/>
      <c r="H10" s="97"/>
      <c r="I10" s="97"/>
      <c r="J10" s="102"/>
      <c r="K10" s="102"/>
      <c r="L10" s="98"/>
      <c r="M10" s="98"/>
      <c r="O10" s="99"/>
      <c r="P10" s="105"/>
      <c r="Q10" s="101"/>
      <c r="R10" s="101"/>
    </row>
    <row r="11" spans="1:18" ht="12.75">
      <c r="A11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98"/>
      <c r="M11" s="98"/>
      <c r="N11" s="107"/>
      <c r="O11" s="104"/>
      <c r="P11" s="105"/>
      <c r="Q11" s="105"/>
      <c r="R11" s="101"/>
    </row>
    <row r="12" spans="1:18" s="109" customFormat="1" ht="12.75">
      <c r="A12" s="96">
        <v>11</v>
      </c>
      <c r="B12" s="97"/>
      <c r="C12" s="97"/>
      <c r="D12" s="97"/>
      <c r="E12" s="102"/>
      <c r="F12" s="97"/>
      <c r="G12" s="97"/>
      <c r="H12" s="97"/>
      <c r="I12" s="97"/>
      <c r="J12" s="108"/>
      <c r="K12" s="102"/>
      <c r="L12" s="98"/>
      <c r="M12" s="98"/>
      <c r="N12"/>
      <c r="O12" s="99"/>
      <c r="P12" s="105"/>
      <c r="Q12" s="101"/>
      <c r="R12" s="101"/>
    </row>
    <row r="13" spans="1:18" ht="12.75">
      <c r="A13" s="96">
        <v>12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8"/>
      <c r="M13" s="98"/>
      <c r="O13" s="99"/>
      <c r="P13" s="105"/>
      <c r="Q13" s="101"/>
      <c r="R13" s="101"/>
    </row>
    <row r="14" spans="1:18" ht="12.75">
      <c r="A14" s="96">
        <v>13</v>
      </c>
      <c r="B14" s="97"/>
      <c r="C14" s="97"/>
      <c r="D14" s="97"/>
      <c r="E14" s="97"/>
      <c r="F14" s="110"/>
      <c r="G14" s="110"/>
      <c r="H14" s="97"/>
      <c r="I14" s="97"/>
      <c r="J14" s="110"/>
      <c r="K14" s="111"/>
      <c r="L14" s="98"/>
      <c r="M14" s="98"/>
      <c r="O14" s="99"/>
      <c r="P14" s="105"/>
      <c r="Q14" s="101"/>
      <c r="R14" s="101"/>
    </row>
    <row r="15" spans="1:18" ht="12.75">
      <c r="A15" s="96">
        <v>14</v>
      </c>
      <c r="B15" s="97"/>
      <c r="C15" s="110"/>
      <c r="D15" s="97"/>
      <c r="E15" s="110"/>
      <c r="F15" s="97"/>
      <c r="G15" s="110"/>
      <c r="H15" s="97"/>
      <c r="I15" s="97"/>
      <c r="J15" s="110"/>
      <c r="K15" s="111"/>
      <c r="L15" s="98"/>
      <c r="M15" s="98"/>
      <c r="O15" s="99"/>
      <c r="P15" s="105"/>
      <c r="Q15" s="101"/>
      <c r="R15" s="101"/>
    </row>
    <row r="16" spans="1:18" ht="12.75">
      <c r="A16" s="96">
        <v>15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8"/>
      <c r="O16" s="99"/>
      <c r="P16" s="105"/>
      <c r="Q16" s="101"/>
      <c r="R16" s="101"/>
    </row>
    <row r="17" spans="1:18" ht="12.75">
      <c r="A17" s="96">
        <v>16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8"/>
      <c r="O17" s="99"/>
      <c r="P17" s="101"/>
      <c r="Q17" s="101"/>
      <c r="R17" s="101"/>
    </row>
    <row r="18" spans="1:18" ht="12.7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8"/>
      <c r="M18" s="98"/>
      <c r="N18" s="97"/>
      <c r="O18" s="101"/>
      <c r="P18" s="101"/>
      <c r="Q18" s="101"/>
      <c r="R18" s="101"/>
    </row>
    <row r="19" spans="1:18" ht="12.7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112"/>
      <c r="L19" s="98"/>
      <c r="M19" s="98"/>
      <c r="N19" s="97"/>
      <c r="O19" s="101"/>
      <c r="P19" s="105"/>
      <c r="Q19" s="101"/>
      <c r="R19" s="101"/>
    </row>
    <row r="20" spans="1:18" ht="12.75">
      <c r="A20" s="96"/>
      <c r="B20" s="97"/>
      <c r="C20" s="97"/>
      <c r="D20" s="97"/>
      <c r="E20" s="113"/>
      <c r="F20" s="97"/>
      <c r="G20" s="97"/>
      <c r="H20" s="97"/>
      <c r="I20" s="97"/>
      <c r="J20" s="97"/>
      <c r="K20" s="98"/>
      <c r="L20" s="98"/>
      <c r="M20" s="98"/>
      <c r="N20" s="97"/>
      <c r="O20" s="101"/>
      <c r="P20" s="105"/>
      <c r="Q20" s="101"/>
      <c r="R20" s="101"/>
    </row>
    <row r="21" spans="1:18" ht="12.7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8"/>
      <c r="M21" s="98"/>
      <c r="N21" s="97"/>
      <c r="O21" s="101"/>
      <c r="P21" s="105"/>
      <c r="Q21" s="101"/>
      <c r="R21" s="101"/>
    </row>
    <row r="22" spans="1:18" ht="12.7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8"/>
      <c r="M22" s="98"/>
      <c r="N22" s="97"/>
      <c r="O22" s="101"/>
      <c r="P22" s="105"/>
      <c r="Q22" s="101"/>
      <c r="R22" s="101"/>
    </row>
    <row r="23" spans="1:18" ht="12.7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98"/>
      <c r="M23" s="98"/>
      <c r="N23" s="97"/>
      <c r="O23" s="101"/>
      <c r="P23" s="101"/>
      <c r="Q23" s="101"/>
      <c r="R23" s="101"/>
    </row>
    <row r="24" spans="1:18" ht="12.7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8"/>
      <c r="M24" s="98"/>
      <c r="N24" s="97"/>
      <c r="O24" s="101"/>
      <c r="P24" s="101"/>
      <c r="Q24" s="101"/>
      <c r="R24" s="101"/>
    </row>
    <row r="25" spans="1:18" ht="12.7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8"/>
      <c r="L25" s="98"/>
      <c r="M25" s="98"/>
      <c r="N25" s="97"/>
      <c r="O25" s="101"/>
      <c r="P25" s="101"/>
      <c r="Q25" s="101"/>
      <c r="R25" s="101"/>
    </row>
    <row r="26" spans="1:18" ht="12.7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7"/>
      <c r="O26" s="101"/>
      <c r="P26" s="105"/>
      <c r="Q26" s="101"/>
      <c r="R26" s="101"/>
    </row>
    <row r="27" spans="1:18" ht="12.7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8"/>
      <c r="L27" s="98"/>
      <c r="M27" s="98"/>
      <c r="N27" s="97"/>
      <c r="O27" s="101"/>
      <c r="P27" s="101"/>
      <c r="Q27" s="101"/>
      <c r="R27" s="101"/>
    </row>
    <row r="28" spans="1:18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98"/>
      <c r="M28" s="98"/>
      <c r="N28" s="97"/>
      <c r="O28" s="101"/>
      <c r="P28" s="105"/>
      <c r="Q28" s="101"/>
      <c r="R28" s="101"/>
    </row>
    <row r="29" spans="1:18" ht="12.7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8"/>
      <c r="L29" s="98"/>
      <c r="M29" s="98"/>
      <c r="N29" s="97"/>
      <c r="O29" s="101"/>
      <c r="P29" s="105"/>
      <c r="Q29" s="101"/>
      <c r="R29" s="101"/>
    </row>
    <row r="30" spans="1:18" ht="12.7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8"/>
      <c r="L30" s="98"/>
      <c r="M30" s="98"/>
      <c r="N30" s="97"/>
      <c r="O30" s="101"/>
      <c r="P30" s="105"/>
      <c r="Q30" s="101"/>
      <c r="R30" s="101"/>
    </row>
    <row r="31" spans="1:18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8"/>
      <c r="L31" s="98"/>
      <c r="M31" s="98"/>
      <c r="N31" s="97"/>
      <c r="O31" s="101"/>
      <c r="P31" s="105"/>
      <c r="Q31" s="101"/>
      <c r="R31" s="101"/>
    </row>
    <row r="32" spans="1:18" ht="12.7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8"/>
      <c r="L32" s="98"/>
      <c r="M32" s="98"/>
      <c r="N32" s="97"/>
      <c r="O32" s="101"/>
      <c r="P32" s="105"/>
      <c r="Q32" s="101"/>
      <c r="R32" s="101"/>
    </row>
    <row r="33" spans="1:18" ht="12.7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8"/>
      <c r="L33" s="98"/>
      <c r="M33" s="98"/>
      <c r="N33" s="97"/>
      <c r="O33" s="101"/>
      <c r="P33" s="105"/>
      <c r="Q33" s="101"/>
      <c r="R33" s="101"/>
    </row>
    <row r="34" spans="11:18" ht="12.75">
      <c r="K34" s="114"/>
      <c r="L34" s="114"/>
      <c r="M34" s="114"/>
      <c r="O34" s="115"/>
      <c r="Q34" s="115"/>
      <c r="R34" s="115"/>
    </row>
    <row r="36" ht="12.75">
      <c r="P36" t="s">
        <v>95</v>
      </c>
    </row>
    <row r="37" ht="12.75">
      <c r="P37" t="s">
        <v>96</v>
      </c>
    </row>
    <row r="38" ht="12.75">
      <c r="P38" t="s">
        <v>97</v>
      </c>
    </row>
    <row r="39" ht="12.75">
      <c r="P39" t="s">
        <v>98</v>
      </c>
    </row>
    <row r="40" ht="12.75">
      <c r="P40" t="s">
        <v>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8"/>
  <sheetViews>
    <sheetView showGridLines="0" tabSelected="1" workbookViewId="0" topLeftCell="A1">
      <selection activeCell="A96" sqref="A96"/>
    </sheetView>
  </sheetViews>
  <sheetFormatPr defaultColWidth="9.140625" defaultRowHeight="12.75"/>
  <cols>
    <col min="1" max="1" width="5.8515625" style="116" customWidth="1"/>
    <col min="2" max="2" width="3.7109375" style="117" customWidth="1"/>
    <col min="3" max="3" width="30.7109375" style="118" customWidth="1"/>
    <col min="4" max="4" width="5.57421875" style="116" customWidth="1"/>
    <col min="5" max="5" width="0.71875" style="0" customWidth="1"/>
    <col min="6" max="6" width="5.8515625" style="116" customWidth="1"/>
    <col min="7" max="7" width="3.7109375" style="117" customWidth="1"/>
    <col min="8" max="8" width="30.7109375" style="118" customWidth="1"/>
    <col min="9" max="9" width="5.8515625" style="116" customWidth="1"/>
    <col min="10" max="10" width="8.8515625" style="0" customWidth="1"/>
    <col min="11" max="11" width="3.7109375" style="0" customWidth="1"/>
    <col min="12" max="12" width="23.8515625" style="0" customWidth="1"/>
    <col min="13" max="16384" width="8.8515625" style="0" customWidth="1"/>
  </cols>
  <sheetData>
    <row r="1" spans="1:9" ht="60.75">
      <c r="A1" s="119" t="s">
        <v>100</v>
      </c>
      <c r="B1" s="120" t="s">
        <v>101</v>
      </c>
      <c r="C1" s="121" t="s">
        <v>102</v>
      </c>
      <c r="D1" s="122" t="s">
        <v>103</v>
      </c>
      <c r="F1" s="119" t="s">
        <v>100</v>
      </c>
      <c r="G1" s="120" t="s">
        <v>101</v>
      </c>
      <c r="H1" s="121" t="s">
        <v>102</v>
      </c>
      <c r="I1" s="122" t="s">
        <v>103</v>
      </c>
    </row>
    <row r="2" spans="1:9" ht="12.75">
      <c r="A2" s="123"/>
      <c r="B2" s="124"/>
      <c r="C2" s="124" t="s">
        <v>104</v>
      </c>
      <c r="D2" s="125"/>
      <c r="F2" s="126">
        <f>A23+D23</f>
        <v>7.3</v>
      </c>
      <c r="G2" s="127" t="s">
        <v>105</v>
      </c>
      <c r="H2" s="128" t="s">
        <v>106</v>
      </c>
      <c r="I2" s="129">
        <v>0.5</v>
      </c>
    </row>
    <row r="3" spans="1:16" ht="12.75">
      <c r="A3" s="123"/>
      <c r="B3" s="124"/>
      <c r="C3" s="124" t="s">
        <v>107</v>
      </c>
      <c r="D3" s="125"/>
      <c r="F3" s="126">
        <f>F2+I2</f>
        <v>7.8</v>
      </c>
      <c r="G3" s="127" t="s">
        <v>105</v>
      </c>
      <c r="H3" s="128" t="s">
        <v>108</v>
      </c>
      <c r="I3" s="129">
        <v>0.4</v>
      </c>
      <c r="N3" s="130"/>
      <c r="O3" s="131"/>
      <c r="P3" s="132"/>
    </row>
    <row r="4" spans="1:16" ht="12.75">
      <c r="A4" s="133"/>
      <c r="B4" s="134"/>
      <c r="C4" s="135"/>
      <c r="D4" s="136"/>
      <c r="F4" s="133">
        <f>F3+I3</f>
        <v>8.2</v>
      </c>
      <c r="G4" s="134" t="s">
        <v>109</v>
      </c>
      <c r="H4" s="135" t="s">
        <v>110</v>
      </c>
      <c r="I4" s="136">
        <v>0.6000000000000001</v>
      </c>
      <c r="N4" s="130"/>
      <c r="O4" s="131"/>
      <c r="P4" s="132"/>
    </row>
    <row r="5" spans="1:16" ht="12.75">
      <c r="A5" s="126">
        <v>0</v>
      </c>
      <c r="B5" s="127" t="s">
        <v>105</v>
      </c>
      <c r="C5" s="128" t="s">
        <v>111</v>
      </c>
      <c r="D5" s="129">
        <v>0.8</v>
      </c>
      <c r="F5" s="126">
        <f>F4+I4</f>
        <v>8.799999999999999</v>
      </c>
      <c r="G5" s="127" t="s">
        <v>105</v>
      </c>
      <c r="H5" s="128" t="s">
        <v>112</v>
      </c>
      <c r="I5" s="129">
        <v>0.7</v>
      </c>
      <c r="N5" s="130"/>
      <c r="O5" s="131"/>
      <c r="P5" s="132"/>
    </row>
    <row r="6" spans="1:16" ht="12.75">
      <c r="A6" s="133">
        <f>A5+D5</f>
        <v>0.8</v>
      </c>
      <c r="B6" s="134" t="s">
        <v>109</v>
      </c>
      <c r="C6" s="135" t="s">
        <v>113</v>
      </c>
      <c r="D6" s="136">
        <v>0.7</v>
      </c>
      <c r="F6" s="126">
        <f>F5+I5</f>
        <v>9.499999999999998</v>
      </c>
      <c r="G6" s="127" t="s">
        <v>109</v>
      </c>
      <c r="H6" s="128" t="s">
        <v>114</v>
      </c>
      <c r="I6" s="129">
        <v>0.8</v>
      </c>
      <c r="O6" s="131"/>
      <c r="P6" s="131"/>
    </row>
    <row r="7" spans="1:16" ht="12.75">
      <c r="A7" s="133">
        <f>A6+D6</f>
        <v>1.5</v>
      </c>
      <c r="B7" s="134" t="s">
        <v>109</v>
      </c>
      <c r="C7" s="135" t="s">
        <v>115</v>
      </c>
      <c r="D7" s="136">
        <v>0.2</v>
      </c>
      <c r="F7" s="133">
        <f>F6+I6</f>
        <v>10.299999999999999</v>
      </c>
      <c r="G7" s="134" t="s">
        <v>105</v>
      </c>
      <c r="H7" s="135" t="s">
        <v>116</v>
      </c>
      <c r="I7" s="136">
        <v>0.5</v>
      </c>
      <c r="O7" s="131"/>
      <c r="P7" s="131"/>
    </row>
    <row r="8" spans="1:16" ht="12.75">
      <c r="A8" s="133">
        <f>A7+D7</f>
        <v>1.7</v>
      </c>
      <c r="B8" s="134" t="s">
        <v>109</v>
      </c>
      <c r="C8" s="135" t="s">
        <v>117</v>
      </c>
      <c r="D8" s="136">
        <v>0.5</v>
      </c>
      <c r="F8" s="133">
        <f>F7+I7</f>
        <v>10.799999999999999</v>
      </c>
      <c r="G8" s="134" t="s">
        <v>109</v>
      </c>
      <c r="H8" s="135" t="s">
        <v>118</v>
      </c>
      <c r="I8" s="136">
        <v>0.9</v>
      </c>
      <c r="O8" s="131"/>
      <c r="P8" s="132"/>
    </row>
    <row r="9" spans="1:16" ht="12.75">
      <c r="A9" s="133">
        <f>A8+D8</f>
        <v>2.2</v>
      </c>
      <c r="B9" s="134" t="s">
        <v>105</v>
      </c>
      <c r="C9" s="135" t="s">
        <v>119</v>
      </c>
      <c r="D9" s="136">
        <v>0.2</v>
      </c>
      <c r="F9" s="126">
        <f>F8+I8</f>
        <v>11.7</v>
      </c>
      <c r="G9" s="137" t="s">
        <v>109</v>
      </c>
      <c r="H9" s="138" t="s">
        <v>120</v>
      </c>
      <c r="I9" s="129">
        <v>0</v>
      </c>
      <c r="O9" s="131"/>
      <c r="P9" s="132"/>
    </row>
    <row r="10" spans="1:16" ht="12.75">
      <c r="A10" s="133">
        <f>A9+D9</f>
        <v>2.4000000000000004</v>
      </c>
      <c r="B10" s="134" t="s">
        <v>109</v>
      </c>
      <c r="C10" s="135" t="s">
        <v>121</v>
      </c>
      <c r="D10" s="136">
        <v>0.1</v>
      </c>
      <c r="F10" s="126">
        <f>F9+I9</f>
        <v>11.7</v>
      </c>
      <c r="G10" s="137" t="s">
        <v>109</v>
      </c>
      <c r="H10" s="138" t="s">
        <v>122</v>
      </c>
      <c r="I10" s="129">
        <v>0.30000000000000004</v>
      </c>
      <c r="O10" s="131"/>
      <c r="P10" s="132"/>
    </row>
    <row r="11" spans="1:16" ht="12.75">
      <c r="A11" s="126">
        <f>A10+D10</f>
        <v>2.5000000000000004</v>
      </c>
      <c r="B11" s="127" t="s">
        <v>105</v>
      </c>
      <c r="C11" s="128" t="s">
        <v>123</v>
      </c>
      <c r="D11" s="129">
        <v>2</v>
      </c>
      <c r="F11" s="126">
        <f>F10+I10</f>
        <v>12</v>
      </c>
      <c r="G11" s="137" t="s">
        <v>124</v>
      </c>
      <c r="H11" s="138" t="s">
        <v>125</v>
      </c>
      <c r="I11" s="129">
        <v>0.2</v>
      </c>
      <c r="O11" s="131"/>
      <c r="P11" s="132"/>
    </row>
    <row r="12" spans="1:16" ht="12.75">
      <c r="A12" s="126">
        <f>A11+D11</f>
        <v>4.5</v>
      </c>
      <c r="B12" s="127" t="s">
        <v>124</v>
      </c>
      <c r="C12" s="128" t="s">
        <v>126</v>
      </c>
      <c r="D12" s="129">
        <v>0</v>
      </c>
      <c r="F12" s="126">
        <f>F11+I11</f>
        <v>12.2</v>
      </c>
      <c r="G12" s="127" t="s">
        <v>109</v>
      </c>
      <c r="H12" s="128" t="s">
        <v>127</v>
      </c>
      <c r="I12" s="129">
        <v>0.4</v>
      </c>
      <c r="O12" s="131"/>
      <c r="P12" s="132"/>
    </row>
    <row r="13" spans="1:16" ht="12.75">
      <c r="A13" s="126">
        <f>A12+D12</f>
        <v>4.5</v>
      </c>
      <c r="B13" s="127" t="s">
        <v>124</v>
      </c>
      <c r="C13" s="128" t="s">
        <v>128</v>
      </c>
      <c r="D13" s="129">
        <v>0.4</v>
      </c>
      <c r="F13" s="126">
        <f>F12+I12</f>
        <v>12.6</v>
      </c>
      <c r="G13" s="127" t="s">
        <v>105</v>
      </c>
      <c r="H13" s="128" t="s">
        <v>129</v>
      </c>
      <c r="I13" s="129">
        <v>0.6000000000000001</v>
      </c>
      <c r="O13" s="131"/>
      <c r="P13" s="132"/>
    </row>
    <row r="14" spans="1:16" ht="12.75">
      <c r="A14" s="126">
        <f>A13+D13</f>
        <v>4.9</v>
      </c>
      <c r="B14" s="127" t="s">
        <v>105</v>
      </c>
      <c r="C14" s="128" t="s">
        <v>130</v>
      </c>
      <c r="D14" s="129">
        <v>0</v>
      </c>
      <c r="F14" s="126">
        <f>F13+I13</f>
        <v>13.2</v>
      </c>
      <c r="G14" s="127" t="s">
        <v>109</v>
      </c>
      <c r="H14" s="128" t="s">
        <v>131</v>
      </c>
      <c r="I14" s="129">
        <v>0.1</v>
      </c>
      <c r="O14" s="131"/>
      <c r="P14" s="132"/>
    </row>
    <row r="15" spans="1:16" ht="12.75">
      <c r="A15" s="133">
        <f>A14+D14</f>
        <v>4.9</v>
      </c>
      <c r="B15" s="134" t="s">
        <v>109</v>
      </c>
      <c r="C15" s="135" t="s">
        <v>132</v>
      </c>
      <c r="D15" s="136">
        <v>0.30000000000000004</v>
      </c>
      <c r="F15" s="126">
        <f>F14+I14</f>
        <v>13.299999999999999</v>
      </c>
      <c r="G15" s="127" t="s">
        <v>105</v>
      </c>
      <c r="H15" s="128" t="s">
        <v>133</v>
      </c>
      <c r="I15" s="129">
        <v>1.3</v>
      </c>
      <c r="O15" s="131"/>
      <c r="P15" s="132"/>
    </row>
    <row r="16" spans="1:16" ht="12.75">
      <c r="A16" s="133">
        <f>A15+D15</f>
        <v>5.2</v>
      </c>
      <c r="B16" s="134" t="s">
        <v>109</v>
      </c>
      <c r="C16" s="135" t="s">
        <v>134</v>
      </c>
      <c r="D16" s="136">
        <v>0</v>
      </c>
      <c r="F16" s="133"/>
      <c r="G16" s="134"/>
      <c r="H16" s="135" t="s">
        <v>135</v>
      </c>
      <c r="I16" s="136"/>
      <c r="O16" s="11"/>
      <c r="P16" s="31"/>
    </row>
    <row r="17" spans="1:16" ht="12.75">
      <c r="A17" s="126">
        <f>A16+D16</f>
        <v>5.2</v>
      </c>
      <c r="B17" s="127" t="s">
        <v>105</v>
      </c>
      <c r="C17" s="128" t="s">
        <v>136</v>
      </c>
      <c r="D17" s="129">
        <v>0.7</v>
      </c>
      <c r="F17" s="139"/>
      <c r="G17" s="140"/>
      <c r="H17" s="128" t="s">
        <v>137</v>
      </c>
      <c r="I17" s="129"/>
      <c r="O17" s="131"/>
      <c r="P17" s="132"/>
    </row>
    <row r="18" spans="1:16" ht="12.75">
      <c r="A18" s="126">
        <f>A17+D17</f>
        <v>5.9</v>
      </c>
      <c r="B18" s="127" t="s">
        <v>109</v>
      </c>
      <c r="C18" s="128" t="s">
        <v>138</v>
      </c>
      <c r="D18" s="129">
        <v>0</v>
      </c>
      <c r="F18" s="126">
        <f>F15+I15</f>
        <v>14.6</v>
      </c>
      <c r="G18" s="127" t="s">
        <v>124</v>
      </c>
      <c r="H18" s="128" t="s">
        <v>139</v>
      </c>
      <c r="I18" s="141">
        <v>0.1</v>
      </c>
      <c r="O18" s="131"/>
      <c r="P18" s="132"/>
    </row>
    <row r="19" spans="1:16" ht="12.75">
      <c r="A19" s="126">
        <f>A18+D18</f>
        <v>5.9</v>
      </c>
      <c r="B19" s="127" t="s">
        <v>105</v>
      </c>
      <c r="C19" s="128" t="s">
        <v>140</v>
      </c>
      <c r="D19" s="129">
        <v>0.5</v>
      </c>
      <c r="F19" s="126">
        <f>F18+I18</f>
        <v>14.7</v>
      </c>
      <c r="G19" s="127" t="s">
        <v>105</v>
      </c>
      <c r="H19" s="128" t="s">
        <v>141</v>
      </c>
      <c r="I19" s="141">
        <v>0.2</v>
      </c>
      <c r="O19" s="131"/>
      <c r="P19" s="132"/>
    </row>
    <row r="20" spans="1:16" ht="12.75">
      <c r="A20" s="126">
        <f>A19+D19</f>
        <v>6.4</v>
      </c>
      <c r="B20" s="127" t="s">
        <v>105</v>
      </c>
      <c r="C20" s="128" t="s">
        <v>142</v>
      </c>
      <c r="D20" s="129">
        <v>0.1</v>
      </c>
      <c r="F20" s="126">
        <f>F19+I19</f>
        <v>14.899999999999999</v>
      </c>
      <c r="G20" s="127" t="s">
        <v>109</v>
      </c>
      <c r="H20" s="128" t="s">
        <v>143</v>
      </c>
      <c r="I20" s="129">
        <v>1</v>
      </c>
      <c r="O20" s="131"/>
      <c r="P20" s="132"/>
    </row>
    <row r="21" spans="1:16" ht="12.75">
      <c r="A21" s="126">
        <f>A20+D20</f>
        <v>6.5</v>
      </c>
      <c r="B21" s="127" t="s">
        <v>109</v>
      </c>
      <c r="C21" s="128" t="s">
        <v>144</v>
      </c>
      <c r="D21" s="129">
        <v>0.5</v>
      </c>
      <c r="F21" s="126">
        <f>F20+I20</f>
        <v>15.899999999999999</v>
      </c>
      <c r="G21" s="137" t="s">
        <v>105</v>
      </c>
      <c r="H21" s="138" t="s">
        <v>145</v>
      </c>
      <c r="I21" s="129">
        <v>0.7</v>
      </c>
      <c r="O21" s="131"/>
      <c r="P21" s="132"/>
    </row>
    <row r="22" spans="1:16" ht="12.75">
      <c r="A22" s="126">
        <f>A21+D21</f>
        <v>7</v>
      </c>
      <c r="B22" s="127" t="s">
        <v>109</v>
      </c>
      <c r="C22" s="128" t="s">
        <v>146</v>
      </c>
      <c r="D22" s="129">
        <v>0.1</v>
      </c>
      <c r="F22" s="133">
        <f>F21+I21</f>
        <v>16.599999999999998</v>
      </c>
      <c r="G22" s="134" t="s">
        <v>109</v>
      </c>
      <c r="H22" s="135" t="s">
        <v>147</v>
      </c>
      <c r="I22" s="136">
        <v>1.9</v>
      </c>
      <c r="O22" s="131"/>
      <c r="P22" s="132"/>
    </row>
    <row r="23" spans="1:16" ht="12.75" customHeight="1">
      <c r="A23" s="142">
        <f>A22+D22</f>
        <v>7.1</v>
      </c>
      <c r="B23" s="143" t="s">
        <v>105</v>
      </c>
      <c r="C23" s="144" t="s">
        <v>148</v>
      </c>
      <c r="D23" s="145">
        <v>0.2</v>
      </c>
      <c r="F23" s="142">
        <f>F22+I22</f>
        <v>18.499999999999996</v>
      </c>
      <c r="G23" s="143" t="s">
        <v>124</v>
      </c>
      <c r="H23" s="144" t="s">
        <v>149</v>
      </c>
      <c r="I23" s="145">
        <v>0.8</v>
      </c>
      <c r="N23" s="130"/>
      <c r="O23" s="131"/>
      <c r="P23" s="132"/>
    </row>
    <row r="24" spans="1:16" ht="7.5" customHeight="1">
      <c r="A24" s="146"/>
      <c r="B24" s="147"/>
      <c r="C24" s="148"/>
      <c r="D24" s="146"/>
      <c r="F24" s="142"/>
      <c r="G24" s="143"/>
      <c r="H24" s="144"/>
      <c r="I24" s="145"/>
      <c r="N24" s="130"/>
      <c r="O24" s="131"/>
      <c r="P24" s="132"/>
    </row>
    <row r="25" spans="1:9" ht="60.75">
      <c r="A25" s="119" t="s">
        <v>100</v>
      </c>
      <c r="B25" s="120" t="s">
        <v>101</v>
      </c>
      <c r="C25" s="121" t="s">
        <v>102</v>
      </c>
      <c r="D25" s="122" t="s">
        <v>103</v>
      </c>
      <c r="F25" s="119" t="s">
        <v>100</v>
      </c>
      <c r="G25" s="120" t="s">
        <v>101</v>
      </c>
      <c r="H25" s="121" t="s">
        <v>102</v>
      </c>
      <c r="I25" s="122" t="s">
        <v>103</v>
      </c>
    </row>
    <row r="26" spans="1:99" s="149" customFormat="1" ht="12.75">
      <c r="A26" s="126">
        <f>F23+I23</f>
        <v>19.299999999999997</v>
      </c>
      <c r="B26" s="127" t="s">
        <v>124</v>
      </c>
      <c r="C26" s="128" t="s">
        <v>150</v>
      </c>
      <c r="D26" s="129">
        <v>0.5</v>
      </c>
      <c r="E26"/>
      <c r="F26" s="126">
        <f>A47+D47</f>
        <v>36.8</v>
      </c>
      <c r="G26" s="127" t="s">
        <v>124</v>
      </c>
      <c r="H26" s="128" t="s">
        <v>151</v>
      </c>
      <c r="I26" s="129">
        <v>0.6000000000000001</v>
      </c>
      <c r="J26"/>
      <c r="K26" s="31"/>
      <c r="L26" s="31"/>
      <c r="M26" s="31"/>
      <c r="N26"/>
      <c r="O26"/>
      <c r="P26" s="131"/>
      <c r="Q26" s="13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49" customFormat="1" ht="12.75">
      <c r="A27" s="126">
        <f>A26+D26</f>
        <v>19.799999999999997</v>
      </c>
      <c r="B27" s="127" t="s">
        <v>109</v>
      </c>
      <c r="C27" s="128" t="s">
        <v>152</v>
      </c>
      <c r="D27" s="129">
        <v>0.5</v>
      </c>
      <c r="E27"/>
      <c r="F27" s="126">
        <f>F26+I26</f>
        <v>37.4</v>
      </c>
      <c r="G27" s="127" t="s">
        <v>124</v>
      </c>
      <c r="H27" s="128" t="s">
        <v>153</v>
      </c>
      <c r="I27" s="129">
        <v>1.8</v>
      </c>
      <c r="J27"/>
      <c r="K27" s="31"/>
      <c r="L27" s="31"/>
      <c r="M27" s="31"/>
      <c r="N27"/>
      <c r="O27"/>
      <c r="P27" s="131"/>
      <c r="Q27" s="13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49" customFormat="1" ht="12.75">
      <c r="A28" s="126">
        <f>A27+D27</f>
        <v>20.299999999999997</v>
      </c>
      <c r="B28" s="127" t="s">
        <v>105</v>
      </c>
      <c r="C28" s="128" t="s">
        <v>154</v>
      </c>
      <c r="D28" s="129">
        <v>2.1</v>
      </c>
      <c r="E28"/>
      <c r="F28" s="126">
        <f>F27+I27</f>
        <v>39.199999999999996</v>
      </c>
      <c r="G28" s="127" t="s">
        <v>109</v>
      </c>
      <c r="H28" s="128" t="s">
        <v>155</v>
      </c>
      <c r="I28" s="129">
        <v>1.4</v>
      </c>
      <c r="J28"/>
      <c r="K28" s="31"/>
      <c r="L28" s="31"/>
      <c r="M28" s="31"/>
      <c r="N28"/>
      <c r="O28"/>
      <c r="P28" s="131"/>
      <c r="Q28" s="13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49" customFormat="1" ht="12.75">
      <c r="A29" s="133">
        <f>A28+D28</f>
        <v>22.4</v>
      </c>
      <c r="B29" s="134" t="s">
        <v>105</v>
      </c>
      <c r="C29" s="135" t="s">
        <v>156</v>
      </c>
      <c r="D29" s="136">
        <v>0.6000000000000001</v>
      </c>
      <c r="E29"/>
      <c r="F29" s="133">
        <f>F28+I28</f>
        <v>40.599999999999994</v>
      </c>
      <c r="G29" s="134" t="s">
        <v>124</v>
      </c>
      <c r="H29" s="135" t="s">
        <v>157</v>
      </c>
      <c r="I29" s="136">
        <v>1.9</v>
      </c>
      <c r="J29"/>
      <c r="K29" s="31"/>
      <c r="L29" s="31"/>
      <c r="M29" s="31"/>
      <c r="N29"/>
      <c r="O29"/>
      <c r="P29" s="131"/>
      <c r="Q29" s="3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49" customFormat="1" ht="12.75">
      <c r="A30" s="126">
        <f>A29+D29</f>
        <v>23</v>
      </c>
      <c r="B30" s="127" t="s">
        <v>109</v>
      </c>
      <c r="C30" s="128" t="s">
        <v>158</v>
      </c>
      <c r="D30" s="129">
        <v>1.1</v>
      </c>
      <c r="E30"/>
      <c r="F30" s="139">
        <f>F29+I29</f>
        <v>42.49999999999999</v>
      </c>
      <c r="G30" s="127" t="s">
        <v>109</v>
      </c>
      <c r="H30" s="128" t="s">
        <v>159</v>
      </c>
      <c r="I30" s="129">
        <v>0.7</v>
      </c>
      <c r="J30"/>
      <c r="K30" s="31"/>
      <c r="L30" s="31"/>
      <c r="M30" s="31"/>
      <c r="N30"/>
      <c r="O30"/>
      <c r="P30" s="131"/>
      <c r="Q30" s="13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49" customFormat="1" ht="12.75">
      <c r="A31" s="126">
        <f>A30+D30</f>
        <v>24.1</v>
      </c>
      <c r="B31" s="137" t="s">
        <v>105</v>
      </c>
      <c r="C31" s="138" t="s">
        <v>160</v>
      </c>
      <c r="D31" s="150">
        <v>0.5</v>
      </c>
      <c r="E31"/>
      <c r="F31" s="126">
        <f>F30+I30</f>
        <v>43.199999999999996</v>
      </c>
      <c r="G31" s="127" t="s">
        <v>105</v>
      </c>
      <c r="H31" s="128" t="s">
        <v>161</v>
      </c>
      <c r="I31" s="129">
        <v>2.2</v>
      </c>
      <c r="J31"/>
      <c r="K31" s="31"/>
      <c r="L31" s="31"/>
      <c r="M31" s="31"/>
      <c r="N31"/>
      <c r="O31"/>
      <c r="P31" s="131"/>
      <c r="Q31" s="1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49" customFormat="1" ht="12.75">
      <c r="A32" s="126">
        <f>A31+D31</f>
        <v>24.6</v>
      </c>
      <c r="B32" s="127" t="s">
        <v>109</v>
      </c>
      <c r="C32" s="128" t="s">
        <v>162</v>
      </c>
      <c r="D32" s="129">
        <v>0.1</v>
      </c>
      <c r="E32"/>
      <c r="F32" s="126">
        <f>F31+I31</f>
        <v>45.4</v>
      </c>
      <c r="G32" s="127" t="s">
        <v>109</v>
      </c>
      <c r="H32" s="128" t="s">
        <v>163</v>
      </c>
      <c r="I32" s="129">
        <v>2.2</v>
      </c>
      <c r="J32"/>
      <c r="K32" s="31"/>
      <c r="L32" s="31"/>
      <c r="M32" s="31"/>
      <c r="N32"/>
      <c r="O32"/>
      <c r="P32" s="31"/>
      <c r="Q32" s="13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49" customFormat="1" ht="12.75">
      <c r="A33" s="133">
        <f>A32+D32</f>
        <v>24.700000000000003</v>
      </c>
      <c r="B33" s="134" t="s">
        <v>124</v>
      </c>
      <c r="C33" s="135" t="s">
        <v>164</v>
      </c>
      <c r="D33" s="136">
        <v>0</v>
      </c>
      <c r="E33"/>
      <c r="F33" s="133">
        <f>F32+I32</f>
        <v>47.6</v>
      </c>
      <c r="G33" s="134" t="s">
        <v>109</v>
      </c>
      <c r="H33" s="135" t="s">
        <v>165</v>
      </c>
      <c r="I33" s="136">
        <v>1</v>
      </c>
      <c r="J33"/>
      <c r="K33" s="31"/>
      <c r="L33" s="31"/>
      <c r="M33" s="3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49" customFormat="1" ht="12.75">
      <c r="A34" s="126">
        <f>A33+D33</f>
        <v>24.700000000000003</v>
      </c>
      <c r="B34" s="127" t="s">
        <v>124</v>
      </c>
      <c r="C34" s="128" t="s">
        <v>166</v>
      </c>
      <c r="D34" s="129">
        <v>0.30000000000000004</v>
      </c>
      <c r="E34"/>
      <c r="F34" s="126">
        <f>F33+I33</f>
        <v>48.6</v>
      </c>
      <c r="G34" s="127" t="s">
        <v>124</v>
      </c>
      <c r="H34" s="128" t="s">
        <v>167</v>
      </c>
      <c r="I34" s="129">
        <v>0.5</v>
      </c>
      <c r="J34"/>
      <c r="K34" s="31"/>
      <c r="L34" s="31"/>
      <c r="M34" s="3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49" customFormat="1" ht="12.75">
      <c r="A35" s="126">
        <f>A34+D34</f>
        <v>25.000000000000004</v>
      </c>
      <c r="B35" s="127" t="s">
        <v>109</v>
      </c>
      <c r="C35" s="128" t="s">
        <v>168</v>
      </c>
      <c r="D35" s="129">
        <v>0.4</v>
      </c>
      <c r="E35"/>
      <c r="F35" s="126">
        <f>F34+I34</f>
        <v>49.1</v>
      </c>
      <c r="G35" s="127" t="s">
        <v>109</v>
      </c>
      <c r="H35" s="128" t="s">
        <v>169</v>
      </c>
      <c r="I35" s="129">
        <v>0.1</v>
      </c>
      <c r="J35" s="31"/>
      <c r="K35" s="31"/>
      <c r="L35" s="31"/>
      <c r="M35" s="3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49" customFormat="1" ht="12.75">
      <c r="A36" s="126">
        <f>A35+D35</f>
        <v>25.400000000000002</v>
      </c>
      <c r="B36" s="127" t="s">
        <v>105</v>
      </c>
      <c r="C36" s="128" t="s">
        <v>170</v>
      </c>
      <c r="D36" s="129">
        <v>2.4</v>
      </c>
      <c r="E36"/>
      <c r="F36" s="151">
        <f>F35+I35</f>
        <v>49.2</v>
      </c>
      <c r="G36" s="152" t="s">
        <v>105</v>
      </c>
      <c r="H36" s="149" t="s">
        <v>171</v>
      </c>
      <c r="I36" s="153">
        <v>2.8</v>
      </c>
      <c r="J36" s="31"/>
      <c r="K36" s="31"/>
      <c r="L36" s="31"/>
      <c r="M36" s="3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49" customFormat="1" ht="12.75">
      <c r="A37" s="126">
        <f>A36+D36</f>
        <v>27.8</v>
      </c>
      <c r="B37" s="127" t="s">
        <v>124</v>
      </c>
      <c r="C37" s="128" t="s">
        <v>172</v>
      </c>
      <c r="D37" s="129"/>
      <c r="E37"/>
      <c r="F37" s="126">
        <f>F36+I36</f>
        <v>52</v>
      </c>
      <c r="G37" s="137" t="s">
        <v>109</v>
      </c>
      <c r="H37" s="138" t="s">
        <v>173</v>
      </c>
      <c r="I37" s="129">
        <v>2.3</v>
      </c>
      <c r="J37"/>
      <c r="K37" s="31"/>
      <c r="L37" s="31"/>
      <c r="M37" s="3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49" customFormat="1" ht="12.75">
      <c r="A38" s="126">
        <f>A37+D37</f>
        <v>27.8</v>
      </c>
      <c r="B38" s="127" t="s">
        <v>124</v>
      </c>
      <c r="C38" s="128" t="s">
        <v>174</v>
      </c>
      <c r="D38" s="129">
        <v>0.5</v>
      </c>
      <c r="E38"/>
      <c r="F38" s="154"/>
      <c r="G38" s="155"/>
      <c r="H38" s="155"/>
      <c r="I38" s="153"/>
      <c r="J38"/>
      <c r="K38" s="31"/>
      <c r="L38" s="31"/>
      <c r="M38" s="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49" customFormat="1" ht="12.75">
      <c r="A39" s="126">
        <f>A38+D38</f>
        <v>28.3</v>
      </c>
      <c r="B39" s="127" t="s">
        <v>105</v>
      </c>
      <c r="C39" s="128" t="s">
        <v>175</v>
      </c>
      <c r="D39" s="129">
        <v>0.7</v>
      </c>
      <c r="E39"/>
      <c r="F39" s="154"/>
      <c r="G39" s="155"/>
      <c r="H39" s="155"/>
      <c r="I39" s="153"/>
      <c r="J39"/>
      <c r="K39" s="31"/>
      <c r="L39" s="31"/>
      <c r="M39" s="3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49" customFormat="1" ht="12.75">
      <c r="A40" s="126">
        <f>A39+D39</f>
        <v>29</v>
      </c>
      <c r="B40" s="127" t="s">
        <v>105</v>
      </c>
      <c r="C40" s="128" t="s">
        <v>176</v>
      </c>
      <c r="D40" s="129">
        <v>0.7</v>
      </c>
      <c r="E40"/>
      <c r="F40" s="154"/>
      <c r="G40" s="155"/>
      <c r="H40" s="155"/>
      <c r="I40" s="153"/>
      <c r="J40"/>
      <c r="K40" s="31"/>
      <c r="L40" s="31"/>
      <c r="M40" s="3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49" customFormat="1" ht="12.75">
      <c r="A41" s="126">
        <f>A40+D40</f>
        <v>29.7</v>
      </c>
      <c r="B41" s="127" t="s">
        <v>124</v>
      </c>
      <c r="C41" s="128" t="s">
        <v>177</v>
      </c>
      <c r="D41" s="129">
        <v>0.30000000000000004</v>
      </c>
      <c r="E41" s="156"/>
      <c r="F41" s="123">
        <f>F37+I37</f>
        <v>54.3</v>
      </c>
      <c r="G41" s="157" t="s">
        <v>105</v>
      </c>
      <c r="H41" s="157" t="s">
        <v>178</v>
      </c>
      <c r="I41" s="158"/>
      <c r="J41"/>
      <c r="K41" s="31"/>
      <c r="L41" s="31"/>
      <c r="M41" s="3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49" customFormat="1" ht="12.75">
      <c r="A42" s="126">
        <f>A41+D41</f>
        <v>30</v>
      </c>
      <c r="B42" s="127" t="s">
        <v>109</v>
      </c>
      <c r="C42" s="128" t="s">
        <v>179</v>
      </c>
      <c r="D42" s="129">
        <v>0.4</v>
      </c>
      <c r="E42" s="156"/>
      <c r="F42" s="133"/>
      <c r="G42" s="155"/>
      <c r="H42" s="159" t="s">
        <v>180</v>
      </c>
      <c r="I42" s="153"/>
      <c r="J42"/>
      <c r="K42" s="31"/>
      <c r="L42" s="31"/>
      <c r="M42" s="3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49" customFormat="1" ht="12.75">
      <c r="A43" s="126">
        <f>A42+D42</f>
        <v>30.4</v>
      </c>
      <c r="B43" s="127" t="s">
        <v>109</v>
      </c>
      <c r="C43" s="128" t="s">
        <v>181</v>
      </c>
      <c r="D43" s="129">
        <v>1.2</v>
      </c>
      <c r="E43"/>
      <c r="F43" s="154"/>
      <c r="G43" s="155"/>
      <c r="I43" s="153"/>
      <c r="J43"/>
      <c r="K43" s="31"/>
      <c r="L43" s="31"/>
      <c r="M43" s="3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49" customFormat="1" ht="12.75">
      <c r="A44" s="126">
        <f>A43+D43</f>
        <v>31.599999999999998</v>
      </c>
      <c r="B44" s="127" t="s">
        <v>109</v>
      </c>
      <c r="C44" s="128" t="s">
        <v>182</v>
      </c>
      <c r="D44" s="129">
        <v>0.4</v>
      </c>
      <c r="E44"/>
      <c r="F44" s="154"/>
      <c r="G44" s="155"/>
      <c r="H44" s="155"/>
      <c r="I44" s="15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49" customFormat="1" ht="12.75">
      <c r="A45" s="126">
        <f>A44+D44</f>
        <v>31.999999999999996</v>
      </c>
      <c r="B45" s="127" t="s">
        <v>109</v>
      </c>
      <c r="C45" s="128" t="s">
        <v>183</v>
      </c>
      <c r="D45" s="129">
        <v>1.4</v>
      </c>
      <c r="E45" s="31"/>
      <c r="F45" s="154"/>
      <c r="G45" s="155"/>
      <c r="H45" s="155"/>
      <c r="I45" s="15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149" customFormat="1" ht="12.75">
      <c r="A46" s="126">
        <f>A45+D45</f>
        <v>33.4</v>
      </c>
      <c r="B46" s="127" t="s">
        <v>105</v>
      </c>
      <c r="C46" s="128" t="s">
        <v>173</v>
      </c>
      <c r="D46" s="129">
        <v>2.6</v>
      </c>
      <c r="E46" s="31"/>
      <c r="F46" s="154"/>
      <c r="G46" s="155"/>
      <c r="H46" s="155"/>
      <c r="I46" s="15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2.75">
      <c r="A47" s="142">
        <f>A46+D46</f>
        <v>36</v>
      </c>
      <c r="B47" s="143" t="s">
        <v>105</v>
      </c>
      <c r="C47" s="144" t="s">
        <v>184</v>
      </c>
      <c r="D47" s="145">
        <v>0.8</v>
      </c>
      <c r="F47" s="142"/>
      <c r="G47" s="143"/>
      <c r="H47" s="144"/>
      <c r="I47" s="145"/>
    </row>
    <row r="48" ht="3.75" customHeight="1"/>
    <row r="49" spans="1:9" ht="60.75">
      <c r="A49" s="119" t="s">
        <v>100</v>
      </c>
      <c r="B49" s="120" t="s">
        <v>101</v>
      </c>
      <c r="C49" s="121" t="s">
        <v>102</v>
      </c>
      <c r="D49" s="122" t="s">
        <v>103</v>
      </c>
      <c r="F49" s="119" t="s">
        <v>100</v>
      </c>
      <c r="G49" s="120" t="s">
        <v>101</v>
      </c>
      <c r="H49" s="121" t="s">
        <v>102</v>
      </c>
      <c r="I49" s="122" t="s">
        <v>103</v>
      </c>
    </row>
    <row r="50" spans="1:9" ht="12.75">
      <c r="A50" s="126">
        <f>F41</f>
        <v>54.3</v>
      </c>
      <c r="B50" s="127" t="s">
        <v>105</v>
      </c>
      <c r="C50" s="128" t="s">
        <v>185</v>
      </c>
      <c r="D50" s="129">
        <v>6.5</v>
      </c>
      <c r="F50" s="126">
        <f>A71+D71</f>
        <v>79.39999999999998</v>
      </c>
      <c r="G50" s="127" t="s">
        <v>109</v>
      </c>
      <c r="H50" s="128" t="s">
        <v>186</v>
      </c>
      <c r="I50" s="129">
        <v>0.6000000000000001</v>
      </c>
    </row>
    <row r="51" spans="1:9" ht="12.75">
      <c r="A51" s="126">
        <f>A50+D50</f>
        <v>60.8</v>
      </c>
      <c r="B51" s="137" t="s">
        <v>109</v>
      </c>
      <c r="C51" s="138" t="s">
        <v>187</v>
      </c>
      <c r="D51" s="129">
        <v>1.1</v>
      </c>
      <c r="F51" s="126">
        <f>F50+I50</f>
        <v>79.99999999999997</v>
      </c>
      <c r="G51" s="137" t="s">
        <v>124</v>
      </c>
      <c r="H51" s="138" t="s">
        <v>188</v>
      </c>
      <c r="I51" s="129">
        <v>0.1</v>
      </c>
    </row>
    <row r="52" spans="1:9" ht="12.75">
      <c r="A52" s="126">
        <f>A51+D51</f>
        <v>61.9</v>
      </c>
      <c r="B52" s="137" t="s">
        <v>105</v>
      </c>
      <c r="C52" s="138" t="s">
        <v>189</v>
      </c>
      <c r="D52" s="129">
        <v>4.3</v>
      </c>
      <c r="F52" s="126">
        <f>F51+I51</f>
        <v>80.09999999999997</v>
      </c>
      <c r="G52" s="127" t="s">
        <v>124</v>
      </c>
      <c r="H52" s="138" t="s">
        <v>190</v>
      </c>
      <c r="I52" s="129">
        <v>0.2</v>
      </c>
    </row>
    <row r="53" spans="1:9" ht="12.75">
      <c r="A53" s="126">
        <f>A52+D52</f>
        <v>66.2</v>
      </c>
      <c r="B53" s="127" t="s">
        <v>109</v>
      </c>
      <c r="C53" s="128" t="s">
        <v>191</v>
      </c>
      <c r="D53" s="129">
        <v>0.30000000000000004</v>
      </c>
      <c r="F53" s="126">
        <f>F52+I52</f>
        <v>80.29999999999997</v>
      </c>
      <c r="G53" s="137" t="s">
        <v>124</v>
      </c>
      <c r="H53" s="138" t="s">
        <v>192</v>
      </c>
      <c r="I53" s="129">
        <v>0.1</v>
      </c>
    </row>
    <row r="54" spans="1:9" ht="12.75">
      <c r="A54" s="126">
        <f>A53+D53</f>
        <v>66.5</v>
      </c>
      <c r="B54" s="127" t="s">
        <v>109</v>
      </c>
      <c r="C54" s="128" t="s">
        <v>193</v>
      </c>
      <c r="D54" s="129">
        <v>2</v>
      </c>
      <c r="F54" s="126">
        <f>F53+I53</f>
        <v>80.39999999999996</v>
      </c>
      <c r="G54" s="127" t="s">
        <v>124</v>
      </c>
      <c r="H54" s="138" t="s">
        <v>194</v>
      </c>
      <c r="I54" s="129">
        <v>0.1</v>
      </c>
    </row>
    <row r="55" spans="1:9" ht="12.75">
      <c r="A55" s="133">
        <f>A54+D54</f>
        <v>68.5</v>
      </c>
      <c r="B55" s="134" t="s">
        <v>109</v>
      </c>
      <c r="C55" s="135" t="s">
        <v>195</v>
      </c>
      <c r="D55" s="136">
        <v>2.6</v>
      </c>
      <c r="F55" s="126">
        <f>F54+I54</f>
        <v>80.49999999999996</v>
      </c>
      <c r="G55" s="127" t="s">
        <v>124</v>
      </c>
      <c r="H55" s="128" t="s">
        <v>196</v>
      </c>
      <c r="I55" s="129">
        <v>0.1</v>
      </c>
    </row>
    <row r="56" spans="1:9" ht="12.75">
      <c r="A56" s="126">
        <f>A55+D55</f>
        <v>71.1</v>
      </c>
      <c r="B56" s="127" t="s">
        <v>109</v>
      </c>
      <c r="C56" s="128" t="s">
        <v>197</v>
      </c>
      <c r="D56" s="129">
        <v>2.5</v>
      </c>
      <c r="F56" s="126">
        <f>F55+I55</f>
        <v>80.59999999999995</v>
      </c>
      <c r="G56" s="137" t="s">
        <v>124</v>
      </c>
      <c r="H56" s="138" t="s">
        <v>198</v>
      </c>
      <c r="I56" s="129">
        <v>0.1</v>
      </c>
    </row>
    <row r="57" spans="1:9" ht="12.75">
      <c r="A57" s="126">
        <f>A56+D56</f>
        <v>73.6</v>
      </c>
      <c r="B57" s="127" t="s">
        <v>105</v>
      </c>
      <c r="C57" s="128" t="s">
        <v>199</v>
      </c>
      <c r="D57" s="129">
        <v>0.1</v>
      </c>
      <c r="F57" s="126">
        <f>F56+I56</f>
        <v>80.69999999999995</v>
      </c>
      <c r="G57" s="137" t="s">
        <v>124</v>
      </c>
      <c r="H57" s="138" t="s">
        <v>200</v>
      </c>
      <c r="I57" s="129">
        <v>4.9</v>
      </c>
    </row>
    <row r="58" spans="1:9" ht="12.75">
      <c r="A58" s="126">
        <f>A57+D57</f>
        <v>73.69999999999999</v>
      </c>
      <c r="B58" s="127" t="s">
        <v>109</v>
      </c>
      <c r="C58" s="128" t="s">
        <v>201</v>
      </c>
      <c r="D58" s="129">
        <v>0.30000000000000004</v>
      </c>
      <c r="F58" s="126">
        <f>F57+I57</f>
        <v>85.59999999999995</v>
      </c>
      <c r="G58" s="137" t="s">
        <v>109</v>
      </c>
      <c r="H58" s="138" t="s">
        <v>202</v>
      </c>
      <c r="I58" s="129">
        <v>0.1</v>
      </c>
    </row>
    <row r="59" spans="1:9" ht="12.75">
      <c r="A59" s="126">
        <f>A58+D58</f>
        <v>73.99999999999999</v>
      </c>
      <c r="B59" s="127" t="s">
        <v>105</v>
      </c>
      <c r="C59" s="128" t="s">
        <v>203</v>
      </c>
      <c r="D59" s="129">
        <v>1</v>
      </c>
      <c r="F59" s="126">
        <f>F58+I58</f>
        <v>85.69999999999995</v>
      </c>
      <c r="G59" s="137" t="s">
        <v>124</v>
      </c>
      <c r="H59" s="138" t="s">
        <v>204</v>
      </c>
      <c r="I59" s="129">
        <v>0.2</v>
      </c>
    </row>
    <row r="60" spans="1:9" ht="12.75">
      <c r="A60" s="126">
        <f>A59+D59</f>
        <v>74.99999999999999</v>
      </c>
      <c r="B60" s="127"/>
      <c r="C60" s="128" t="s">
        <v>205</v>
      </c>
      <c r="D60" s="129">
        <v>0.1</v>
      </c>
      <c r="F60" s="126">
        <f>F59+I59</f>
        <v>85.89999999999995</v>
      </c>
      <c r="G60" s="137" t="s">
        <v>109</v>
      </c>
      <c r="H60" s="138" t="s">
        <v>206</v>
      </c>
      <c r="I60" s="129">
        <v>0.1</v>
      </c>
    </row>
    <row r="61" spans="1:9" ht="12.75">
      <c r="A61" s="126">
        <f>A60+D60</f>
        <v>75.09999999999998</v>
      </c>
      <c r="B61" s="127" t="s">
        <v>124</v>
      </c>
      <c r="C61" s="128" t="s">
        <v>207</v>
      </c>
      <c r="D61" s="129">
        <v>0</v>
      </c>
      <c r="F61" s="126">
        <f>F60+I60</f>
        <v>85.99999999999994</v>
      </c>
      <c r="G61" s="137" t="s">
        <v>124</v>
      </c>
      <c r="H61" s="138" t="s">
        <v>208</v>
      </c>
      <c r="I61" s="129">
        <v>0.6000000000000001</v>
      </c>
    </row>
    <row r="62" spans="1:9" ht="12.75">
      <c r="A62" s="126">
        <f>A61+D61</f>
        <v>75.09999999999998</v>
      </c>
      <c r="B62" s="127"/>
      <c r="C62" s="128" t="s">
        <v>209</v>
      </c>
      <c r="D62" s="129">
        <v>0</v>
      </c>
      <c r="F62" s="126">
        <f>F61+I61</f>
        <v>86.59999999999994</v>
      </c>
      <c r="G62" s="137" t="s">
        <v>105</v>
      </c>
      <c r="H62" s="138" t="s">
        <v>210</v>
      </c>
      <c r="I62" s="129">
        <v>0.9</v>
      </c>
    </row>
    <row r="63" spans="1:9" ht="12.75">
      <c r="A63" s="126">
        <f>A62+D62</f>
        <v>75.09999999999998</v>
      </c>
      <c r="B63" s="127" t="s">
        <v>124</v>
      </c>
      <c r="C63" s="128" t="s">
        <v>207</v>
      </c>
      <c r="D63" s="129">
        <v>0.7</v>
      </c>
      <c r="F63" s="126">
        <f>F62+I62</f>
        <v>87.49999999999994</v>
      </c>
      <c r="G63" s="127" t="s">
        <v>109</v>
      </c>
      <c r="H63" s="128" t="s">
        <v>211</v>
      </c>
      <c r="I63" s="129">
        <v>5.3</v>
      </c>
    </row>
    <row r="64" spans="1:9" ht="12.75">
      <c r="A64" s="133">
        <f>A63+D63</f>
        <v>75.79999999999998</v>
      </c>
      <c r="B64" s="134" t="s">
        <v>124</v>
      </c>
      <c r="C64" s="160" t="s">
        <v>212</v>
      </c>
      <c r="D64" s="136">
        <v>0.8</v>
      </c>
      <c r="F64" s="126">
        <f>F63+I63</f>
        <v>92.79999999999994</v>
      </c>
      <c r="G64" s="127" t="s">
        <v>109</v>
      </c>
      <c r="H64" s="161" t="s">
        <v>213</v>
      </c>
      <c r="I64" s="129">
        <v>0.5</v>
      </c>
    </row>
    <row r="65" spans="1:9" ht="12.75">
      <c r="A65" s="162">
        <f>A64+D64</f>
        <v>76.59999999999998</v>
      </c>
      <c r="B65" s="127" t="s">
        <v>109</v>
      </c>
      <c r="C65" s="128" t="s">
        <v>214</v>
      </c>
      <c r="D65" s="129">
        <v>0.2</v>
      </c>
      <c r="F65" s="151">
        <f>F64+I64</f>
        <v>93.29999999999994</v>
      </c>
      <c r="G65" s="134" t="s">
        <v>109</v>
      </c>
      <c r="H65" s="163" t="s">
        <v>211</v>
      </c>
      <c r="I65" s="164">
        <v>2.2</v>
      </c>
    </row>
    <row r="66" spans="1:9" ht="12.75">
      <c r="A66" s="133">
        <f>A65+D65</f>
        <v>76.79999999999998</v>
      </c>
      <c r="B66" s="134" t="s">
        <v>124</v>
      </c>
      <c r="C66" s="135" t="s">
        <v>215</v>
      </c>
      <c r="D66" s="136">
        <v>0</v>
      </c>
      <c r="F66" s="162">
        <f>F65+I65</f>
        <v>95.49999999999994</v>
      </c>
      <c r="G66" s="127" t="s">
        <v>109</v>
      </c>
      <c r="H66" s="128" t="s">
        <v>216</v>
      </c>
      <c r="I66" s="129">
        <v>0.6000000000000001</v>
      </c>
    </row>
    <row r="67" spans="1:9" ht="12.75">
      <c r="A67" s="162">
        <f>A66+D66</f>
        <v>76.79999999999998</v>
      </c>
      <c r="B67" s="137" t="s">
        <v>124</v>
      </c>
      <c r="C67" s="138" t="s">
        <v>217</v>
      </c>
      <c r="D67" s="129">
        <v>0.5</v>
      </c>
      <c r="F67" s="133"/>
      <c r="G67" s="134"/>
      <c r="H67" s="135"/>
      <c r="I67" s="136"/>
    </row>
    <row r="68" spans="1:9" ht="12.75">
      <c r="A68" s="162">
        <f>A67+D67</f>
        <v>77.29999999999998</v>
      </c>
      <c r="B68" s="127" t="s">
        <v>109</v>
      </c>
      <c r="C68" s="128" t="s">
        <v>218</v>
      </c>
      <c r="D68" s="129">
        <v>0.7</v>
      </c>
      <c r="F68" s="165">
        <f>F66+I66</f>
        <v>96.09999999999994</v>
      </c>
      <c r="G68" s="137"/>
      <c r="H68" s="166" t="s">
        <v>219</v>
      </c>
      <c r="I68" s="150"/>
    </row>
    <row r="69" spans="1:9" ht="12.75">
      <c r="A69" s="162">
        <f>A68+D68</f>
        <v>77.99999999999999</v>
      </c>
      <c r="B69" s="134" t="s">
        <v>109</v>
      </c>
      <c r="C69" s="135" t="s">
        <v>220</v>
      </c>
      <c r="D69" s="136">
        <v>0.6000000000000001</v>
      </c>
      <c r="F69" s="162"/>
      <c r="G69" s="134"/>
      <c r="H69" s="167" t="s">
        <v>221</v>
      </c>
      <c r="I69" s="136"/>
    </row>
    <row r="70" spans="1:9" ht="12.75">
      <c r="A70" s="162">
        <f>A69+D69</f>
        <v>78.59999999999998</v>
      </c>
      <c r="B70" s="127" t="s">
        <v>109</v>
      </c>
      <c r="C70" s="128" t="s">
        <v>222</v>
      </c>
      <c r="D70" s="129">
        <v>0.6000000000000001</v>
      </c>
      <c r="F70" s="162"/>
      <c r="G70" s="134"/>
      <c r="H70" s="167" t="s">
        <v>223</v>
      </c>
      <c r="I70" s="136"/>
    </row>
    <row r="71" spans="1:9" ht="12.75">
      <c r="A71" s="142">
        <f>A70+D70</f>
        <v>79.19999999999997</v>
      </c>
      <c r="B71" s="143" t="s">
        <v>109</v>
      </c>
      <c r="C71" s="144" t="s">
        <v>224</v>
      </c>
      <c r="D71" s="145">
        <v>0.2</v>
      </c>
      <c r="F71" s="142"/>
      <c r="G71" s="143"/>
      <c r="H71" s="144"/>
      <c r="I71" s="145"/>
    </row>
    <row r="72" spans="1:9" ht="4.5" customHeight="1">
      <c r="A72" s="146"/>
      <c r="B72" s="147"/>
      <c r="C72" s="148"/>
      <c r="D72" s="146"/>
      <c r="F72"/>
      <c r="G72"/>
      <c r="H72"/>
      <c r="I72"/>
    </row>
    <row r="73" spans="1:9" ht="60.75">
      <c r="A73" s="119" t="s">
        <v>100</v>
      </c>
      <c r="B73" s="120" t="s">
        <v>101</v>
      </c>
      <c r="C73" s="121" t="s">
        <v>102</v>
      </c>
      <c r="D73" s="122" t="s">
        <v>103</v>
      </c>
      <c r="F73" s="119" t="s">
        <v>100</v>
      </c>
      <c r="G73" s="120" t="s">
        <v>101</v>
      </c>
      <c r="H73" s="121" t="s">
        <v>102</v>
      </c>
      <c r="I73" s="122" t="s">
        <v>103</v>
      </c>
    </row>
    <row r="74" spans="1:9" ht="12.75">
      <c r="A74" s="168">
        <f>F68</f>
        <v>96.09999999999994</v>
      </c>
      <c r="B74" s="169" t="s">
        <v>124</v>
      </c>
      <c r="C74" s="170" t="s">
        <v>225</v>
      </c>
      <c r="D74" s="171">
        <v>0.8</v>
      </c>
      <c r="E74" s="172" t="e">
        <f>"$#REF!$#REF!+$#REF!$#REF!"</f>
        <v>#NAME?</v>
      </c>
      <c r="F74" s="162">
        <f>A95+D95</f>
        <v>128.19999999999996</v>
      </c>
      <c r="G74" s="127" t="s">
        <v>105</v>
      </c>
      <c r="H74" s="128" t="s">
        <v>226</v>
      </c>
      <c r="I74" s="129">
        <v>1.6</v>
      </c>
    </row>
    <row r="75" spans="1:9" ht="12.75">
      <c r="A75" s="162">
        <f>A74+D74</f>
        <v>96.89999999999993</v>
      </c>
      <c r="B75" s="127" t="s">
        <v>124</v>
      </c>
      <c r="C75" s="128" t="s">
        <v>227</v>
      </c>
      <c r="D75" s="129">
        <v>0.5</v>
      </c>
      <c r="F75" s="162">
        <f>F74+I74</f>
        <v>129.79999999999995</v>
      </c>
      <c r="G75" s="127" t="s">
        <v>109</v>
      </c>
      <c r="H75" s="128" t="s">
        <v>228</v>
      </c>
      <c r="I75" s="129">
        <v>2.1</v>
      </c>
    </row>
    <row r="76" spans="1:9" ht="12.75">
      <c r="A76" s="162">
        <f>A75+D75</f>
        <v>97.39999999999993</v>
      </c>
      <c r="B76" s="127" t="s">
        <v>124</v>
      </c>
      <c r="C76" s="128" t="s">
        <v>229</v>
      </c>
      <c r="D76" s="129">
        <v>0</v>
      </c>
      <c r="F76" s="162">
        <f>F75+I75</f>
        <v>131.89999999999995</v>
      </c>
      <c r="G76" s="137" t="s">
        <v>105</v>
      </c>
      <c r="H76" s="128" t="s">
        <v>230</v>
      </c>
      <c r="I76" s="129">
        <v>0.2</v>
      </c>
    </row>
    <row r="77" spans="1:9" ht="12.75">
      <c r="A77" s="126">
        <f>A76+D76</f>
        <v>97.39999999999993</v>
      </c>
      <c r="B77" s="134" t="s">
        <v>124</v>
      </c>
      <c r="C77" s="163" t="s">
        <v>231</v>
      </c>
      <c r="D77" s="164">
        <v>0.30000000000000004</v>
      </c>
      <c r="F77" s="162">
        <f>F76+I76</f>
        <v>132.09999999999994</v>
      </c>
      <c r="G77" s="137" t="s">
        <v>109</v>
      </c>
      <c r="H77" s="138" t="s">
        <v>232</v>
      </c>
      <c r="I77" s="129">
        <v>0.2</v>
      </c>
    </row>
    <row r="78" spans="1:9" ht="12.75">
      <c r="A78" s="139">
        <f>A77+D77</f>
        <v>97.69999999999993</v>
      </c>
      <c r="B78" s="127" t="s">
        <v>105</v>
      </c>
      <c r="C78" s="128" t="s">
        <v>233</v>
      </c>
      <c r="D78" s="129">
        <v>1.8</v>
      </c>
      <c r="F78" s="162">
        <f>F77+I77</f>
        <v>132.29999999999993</v>
      </c>
      <c r="G78" s="137" t="s">
        <v>109</v>
      </c>
      <c r="H78" s="128" t="s">
        <v>234</v>
      </c>
      <c r="I78" s="136">
        <v>0.1</v>
      </c>
    </row>
    <row r="79" spans="1:9" ht="12.75">
      <c r="A79" s="133">
        <f>A78+D78</f>
        <v>99.49999999999993</v>
      </c>
      <c r="B79" s="134" t="s">
        <v>109</v>
      </c>
      <c r="C79" s="135" t="s">
        <v>235</v>
      </c>
      <c r="D79" s="136">
        <v>0.9</v>
      </c>
      <c r="F79" s="162">
        <f>F78+I78</f>
        <v>132.39999999999992</v>
      </c>
      <c r="G79" s="137" t="s">
        <v>105</v>
      </c>
      <c r="H79" s="128" t="s">
        <v>236</v>
      </c>
      <c r="I79" s="129">
        <v>4.2</v>
      </c>
    </row>
    <row r="80" spans="1:9" ht="12.75">
      <c r="A80" s="139">
        <f>A79+D79</f>
        <v>100.39999999999993</v>
      </c>
      <c r="B80" s="127" t="s">
        <v>109</v>
      </c>
      <c r="C80" s="128" t="s">
        <v>237</v>
      </c>
      <c r="D80" s="129">
        <v>1</v>
      </c>
      <c r="F80" s="162">
        <f>F79+I79</f>
        <v>136.5999999999999</v>
      </c>
      <c r="G80" s="127" t="s">
        <v>105</v>
      </c>
      <c r="H80" s="138" t="s">
        <v>238</v>
      </c>
      <c r="I80" s="129">
        <v>1.7000000000000002</v>
      </c>
    </row>
    <row r="81" spans="1:9" ht="12.75">
      <c r="A81" s="139">
        <f>A80+D80</f>
        <v>101.39999999999993</v>
      </c>
      <c r="B81" s="137" t="s">
        <v>109</v>
      </c>
      <c r="C81" s="138" t="s">
        <v>239</v>
      </c>
      <c r="D81" s="129">
        <v>0.30000000000000004</v>
      </c>
      <c r="F81" s="162">
        <f>F80+I80</f>
        <v>138.2999999999999</v>
      </c>
      <c r="G81" s="127" t="s">
        <v>109</v>
      </c>
      <c r="H81" s="138" t="s">
        <v>240</v>
      </c>
      <c r="I81" s="129">
        <v>1.2</v>
      </c>
    </row>
    <row r="82" spans="1:9" ht="12.75">
      <c r="A82" s="126">
        <f>A81+D81</f>
        <v>101.69999999999993</v>
      </c>
      <c r="B82" s="137" t="s">
        <v>124</v>
      </c>
      <c r="C82" s="138" t="s">
        <v>241</v>
      </c>
      <c r="D82" s="129">
        <v>0.5</v>
      </c>
      <c r="F82" s="173">
        <f>F81+I81</f>
        <v>139.4999999999999</v>
      </c>
      <c r="G82" s="117" t="s">
        <v>124</v>
      </c>
      <c r="H82" s="118" t="s">
        <v>242</v>
      </c>
      <c r="I82" s="174">
        <v>0.6000000000000001</v>
      </c>
    </row>
    <row r="83" spans="1:9" ht="12.75">
      <c r="A83" s="162">
        <f>A82+D82</f>
        <v>102.19999999999993</v>
      </c>
      <c r="B83" s="127" t="s">
        <v>109</v>
      </c>
      <c r="C83" s="138" t="s">
        <v>243</v>
      </c>
      <c r="D83" s="129">
        <v>1.2</v>
      </c>
      <c r="F83" s="151">
        <f>F82+I82</f>
        <v>140.09999999999988</v>
      </c>
      <c r="G83" s="134" t="s">
        <v>105</v>
      </c>
      <c r="H83" s="135" t="s">
        <v>244</v>
      </c>
      <c r="I83" s="136">
        <v>2.2</v>
      </c>
    </row>
    <row r="84" spans="1:9" ht="12.75">
      <c r="A84" s="162">
        <f>A83+D83</f>
        <v>103.39999999999993</v>
      </c>
      <c r="B84" s="127" t="s">
        <v>105</v>
      </c>
      <c r="C84" s="138" t="s">
        <v>245</v>
      </c>
      <c r="D84" s="129">
        <v>0</v>
      </c>
      <c r="F84" s="162">
        <f>F83+I83</f>
        <v>142.29999999999987</v>
      </c>
      <c r="G84" s="127" t="s">
        <v>124</v>
      </c>
      <c r="H84" s="138" t="s">
        <v>246</v>
      </c>
      <c r="I84" s="129">
        <v>6.2</v>
      </c>
    </row>
    <row r="85" spans="1:9" ht="12.75">
      <c r="A85" s="139">
        <f>A84+D84</f>
        <v>103.39999999999993</v>
      </c>
      <c r="B85" s="127" t="s">
        <v>109</v>
      </c>
      <c r="C85" s="128" t="s">
        <v>247</v>
      </c>
      <c r="D85" s="129">
        <v>0.4</v>
      </c>
      <c r="F85" s="162">
        <f>F84+I84</f>
        <v>148.49999999999986</v>
      </c>
      <c r="G85" s="127" t="s">
        <v>124</v>
      </c>
      <c r="H85" s="128" t="s">
        <v>248</v>
      </c>
      <c r="I85" s="129">
        <v>0.1</v>
      </c>
    </row>
    <row r="86" spans="1:9" ht="12.75">
      <c r="A86" s="162">
        <f>A85+D85</f>
        <v>103.79999999999994</v>
      </c>
      <c r="B86" s="137" t="s">
        <v>124</v>
      </c>
      <c r="C86" s="138" t="s">
        <v>249</v>
      </c>
      <c r="D86" s="129">
        <v>0.4</v>
      </c>
      <c r="F86" s="133"/>
      <c r="G86" s="134"/>
      <c r="H86" s="135" t="s">
        <v>250</v>
      </c>
      <c r="I86" s="136"/>
    </row>
    <row r="87" spans="1:9" ht="12.75">
      <c r="A87" s="162">
        <f>A86+D86</f>
        <v>104.19999999999995</v>
      </c>
      <c r="B87" s="137" t="s">
        <v>109</v>
      </c>
      <c r="C87" s="138" t="s">
        <v>251</v>
      </c>
      <c r="D87" s="129">
        <v>1.1</v>
      </c>
      <c r="F87" s="162">
        <f>F85+I85</f>
        <v>148.59999999999985</v>
      </c>
      <c r="G87" s="137" t="s">
        <v>105</v>
      </c>
      <c r="H87" s="128" t="s">
        <v>252</v>
      </c>
      <c r="I87" s="129">
        <v>0.2</v>
      </c>
    </row>
    <row r="88" spans="1:9" ht="12.75">
      <c r="A88" s="162">
        <f>A87+D87</f>
        <v>105.29999999999994</v>
      </c>
      <c r="B88" s="137" t="s">
        <v>109</v>
      </c>
      <c r="C88" s="138" t="s">
        <v>253</v>
      </c>
      <c r="D88" s="129">
        <v>1.9</v>
      </c>
      <c r="F88" s="162">
        <f>F87+I87</f>
        <v>148.79999999999984</v>
      </c>
      <c r="G88" s="137" t="s">
        <v>124</v>
      </c>
      <c r="H88" s="138" t="s">
        <v>254</v>
      </c>
      <c r="I88" s="129">
        <v>0.1</v>
      </c>
    </row>
    <row r="89" spans="1:9" ht="12.75">
      <c r="A89" s="175">
        <f>A88+D88</f>
        <v>107.19999999999995</v>
      </c>
      <c r="B89" s="137" t="s">
        <v>124</v>
      </c>
      <c r="C89" s="138" t="s">
        <v>255</v>
      </c>
      <c r="D89" s="141">
        <v>2.5</v>
      </c>
      <c r="F89" s="162">
        <f>F88+I88</f>
        <v>148.89999999999984</v>
      </c>
      <c r="G89" s="137" t="s">
        <v>124</v>
      </c>
      <c r="H89" s="128" t="s">
        <v>256</v>
      </c>
      <c r="I89" s="129">
        <v>0.1</v>
      </c>
    </row>
    <row r="90" spans="1:9" ht="12.75">
      <c r="A90" s="151">
        <f>A89+D89</f>
        <v>109.69999999999995</v>
      </c>
      <c r="B90" s="176" t="s">
        <v>124</v>
      </c>
      <c r="C90" s="177" t="s">
        <v>257</v>
      </c>
      <c r="D90" s="178">
        <v>0.7</v>
      </c>
      <c r="F90" s="133">
        <f>F89+I89</f>
        <v>148.99999999999983</v>
      </c>
      <c r="G90" s="134" t="s">
        <v>124</v>
      </c>
      <c r="H90" s="135" t="s">
        <v>258</v>
      </c>
      <c r="I90" s="136">
        <v>0.7</v>
      </c>
    </row>
    <row r="91" spans="1:9" ht="12.75">
      <c r="A91" s="162">
        <f>A90+D90</f>
        <v>110.39999999999995</v>
      </c>
      <c r="B91" s="137" t="s">
        <v>109</v>
      </c>
      <c r="C91" s="138" t="s">
        <v>259</v>
      </c>
      <c r="D91" s="141">
        <v>1.9</v>
      </c>
      <c r="F91" s="126">
        <f>F90+I90</f>
        <v>149.69999999999982</v>
      </c>
      <c r="G91" s="137" t="s">
        <v>109</v>
      </c>
      <c r="H91" s="118" t="s">
        <v>260</v>
      </c>
      <c r="I91" s="136">
        <v>1.3</v>
      </c>
    </row>
    <row r="92" spans="1:9" ht="12.75">
      <c r="A92" s="162">
        <f>A91+D91</f>
        <v>112.29999999999995</v>
      </c>
      <c r="B92" s="137" t="s">
        <v>109</v>
      </c>
      <c r="C92" s="138" t="s">
        <v>261</v>
      </c>
      <c r="D92" s="129">
        <v>2.5</v>
      </c>
      <c r="F92" s="126">
        <f>F91+I91</f>
        <v>150.99999999999983</v>
      </c>
      <c r="G92" s="127" t="s">
        <v>105</v>
      </c>
      <c r="H92" s="163" t="s">
        <v>262</v>
      </c>
      <c r="I92" s="129">
        <v>0.4</v>
      </c>
    </row>
    <row r="93" spans="1:9" ht="12.75">
      <c r="A93" s="162">
        <f>A92+D92</f>
        <v>114.79999999999995</v>
      </c>
      <c r="B93" s="137" t="s">
        <v>105</v>
      </c>
      <c r="C93" s="138" t="s">
        <v>263</v>
      </c>
      <c r="D93" s="129">
        <v>0</v>
      </c>
      <c r="F93" s="126">
        <f>F92+I92</f>
        <v>151.39999999999984</v>
      </c>
      <c r="G93" s="127" t="s">
        <v>124</v>
      </c>
      <c r="H93" s="135" t="s">
        <v>264</v>
      </c>
      <c r="I93" s="129">
        <v>0.8</v>
      </c>
    </row>
    <row r="94" spans="1:9" ht="12.75">
      <c r="A94" s="162">
        <f>A93+D93</f>
        <v>114.79999999999995</v>
      </c>
      <c r="B94" s="127" t="s">
        <v>109</v>
      </c>
      <c r="C94" s="138" t="s">
        <v>261</v>
      </c>
      <c r="D94" s="129">
        <v>4</v>
      </c>
      <c r="F94" s="126">
        <f>F93+I93</f>
        <v>152.19999999999985</v>
      </c>
      <c r="G94" s="127" t="s">
        <v>105</v>
      </c>
      <c r="H94" s="128" t="s">
        <v>265</v>
      </c>
      <c r="I94" s="129">
        <v>1.4</v>
      </c>
    </row>
    <row r="95" spans="1:9" ht="12.75">
      <c r="A95" s="142">
        <f>A94+D94</f>
        <v>118.79999999999995</v>
      </c>
      <c r="B95" s="143" t="s">
        <v>124</v>
      </c>
      <c r="C95" s="144" t="s">
        <v>266</v>
      </c>
      <c r="D95" s="145">
        <v>9.4</v>
      </c>
      <c r="F95" s="179">
        <f>F94+I94</f>
        <v>153.59999999999985</v>
      </c>
      <c r="G95" s="143" t="s">
        <v>105</v>
      </c>
      <c r="H95" s="144" t="s">
        <v>267</v>
      </c>
      <c r="I95" s="145">
        <v>2.5</v>
      </c>
    </row>
    <row r="96" spans="1:9" ht="7.5" customHeight="1">
      <c r="A96" s="180"/>
      <c r="B96" s="147"/>
      <c r="C96" s="148"/>
      <c r="D96" s="181"/>
      <c r="F96" s="180"/>
      <c r="G96" s="147"/>
      <c r="H96" s="182"/>
      <c r="I96" s="181"/>
    </row>
    <row r="97" spans="1:9" ht="60.75">
      <c r="A97" s="119" t="s">
        <v>100</v>
      </c>
      <c r="B97" s="120" t="s">
        <v>101</v>
      </c>
      <c r="C97" s="121" t="s">
        <v>102</v>
      </c>
      <c r="D97" s="122" t="s">
        <v>103</v>
      </c>
      <c r="F97" s="119" t="s">
        <v>100</v>
      </c>
      <c r="G97" s="120" t="s">
        <v>101</v>
      </c>
      <c r="H97" s="121" t="s">
        <v>102</v>
      </c>
      <c r="I97" s="122" t="s">
        <v>103</v>
      </c>
    </row>
    <row r="98" spans="1:9" ht="12.75">
      <c r="A98" s="183"/>
      <c r="B98" s="169"/>
      <c r="C98" s="170"/>
      <c r="D98" s="171"/>
      <c r="F98" s="126">
        <f>A119+D119</f>
        <v>171.79999999999993</v>
      </c>
      <c r="G98" s="137" t="s">
        <v>109</v>
      </c>
      <c r="H98" s="128" t="s">
        <v>268</v>
      </c>
      <c r="I98" s="129">
        <v>0.30000000000000004</v>
      </c>
    </row>
    <row r="99" spans="1:9" ht="12.75">
      <c r="A99" s="184">
        <f>F95+I95</f>
        <v>156.09999999999985</v>
      </c>
      <c r="B99" s="134"/>
      <c r="C99" s="167" t="s">
        <v>269</v>
      </c>
      <c r="D99" s="136"/>
      <c r="F99" s="126">
        <f>F98+I98</f>
        <v>172.09999999999994</v>
      </c>
      <c r="G99" s="137" t="s">
        <v>109</v>
      </c>
      <c r="H99" s="128" t="s">
        <v>270</v>
      </c>
      <c r="I99" s="129">
        <v>0.2</v>
      </c>
    </row>
    <row r="100" spans="1:9" ht="12.75">
      <c r="A100" s="185"/>
      <c r="B100" s="134"/>
      <c r="C100" s="167" t="s">
        <v>271</v>
      </c>
      <c r="D100" s="136"/>
      <c r="F100" s="126">
        <f>F99+I99</f>
        <v>172.29999999999993</v>
      </c>
      <c r="G100" s="137" t="s">
        <v>124</v>
      </c>
      <c r="H100" s="128" t="s">
        <v>272</v>
      </c>
      <c r="I100" s="129">
        <v>1.4</v>
      </c>
    </row>
    <row r="101" spans="1:9" ht="12.75">
      <c r="A101" s="133"/>
      <c r="B101" s="134"/>
      <c r="C101" s="135"/>
      <c r="D101" s="136"/>
      <c r="F101" s="133"/>
      <c r="G101" s="134"/>
      <c r="H101" s="135" t="s">
        <v>273</v>
      </c>
      <c r="I101" s="136"/>
    </row>
    <row r="102" spans="1:9" ht="12.75">
      <c r="A102" s="133">
        <f>A99</f>
        <v>156.09999999999985</v>
      </c>
      <c r="B102" s="134" t="s">
        <v>109</v>
      </c>
      <c r="C102" s="135" t="s">
        <v>274</v>
      </c>
      <c r="D102" s="136">
        <v>0.30000000000000004</v>
      </c>
      <c r="F102" s="126">
        <f>F100+I100</f>
        <v>173.69999999999993</v>
      </c>
      <c r="G102" s="137" t="s">
        <v>124</v>
      </c>
      <c r="H102" s="128" t="s">
        <v>275</v>
      </c>
      <c r="I102" s="129">
        <v>0.2</v>
      </c>
    </row>
    <row r="103" spans="1:9" ht="12.75">
      <c r="A103" s="133">
        <f>A102+D102</f>
        <v>156.39999999999986</v>
      </c>
      <c r="B103" s="134" t="s">
        <v>124</v>
      </c>
      <c r="C103" s="135" t="s">
        <v>276</v>
      </c>
      <c r="D103" s="136"/>
      <c r="F103" s="126">
        <f>F102+I102</f>
        <v>173.89999999999992</v>
      </c>
      <c r="G103" s="137" t="s">
        <v>124</v>
      </c>
      <c r="H103" s="128" t="s">
        <v>277</v>
      </c>
      <c r="I103" s="129">
        <v>0.4</v>
      </c>
    </row>
    <row r="104" spans="1:9" ht="12.75">
      <c r="A104" s="133">
        <f>A103+D103</f>
        <v>156.39999999999986</v>
      </c>
      <c r="B104" s="134" t="s">
        <v>124</v>
      </c>
      <c r="C104" s="135" t="s">
        <v>278</v>
      </c>
      <c r="D104" s="136">
        <v>0.9</v>
      </c>
      <c r="F104" s="126">
        <f>F103+I103</f>
        <v>174.29999999999993</v>
      </c>
      <c r="G104" s="137" t="s">
        <v>124</v>
      </c>
      <c r="H104" s="128" t="s">
        <v>279</v>
      </c>
      <c r="I104" s="129"/>
    </row>
    <row r="105" spans="1:9" ht="12.75">
      <c r="A105" s="133">
        <f>A104+D104</f>
        <v>157.29999999999987</v>
      </c>
      <c r="B105" s="134" t="s">
        <v>124</v>
      </c>
      <c r="C105" s="135" t="s">
        <v>280</v>
      </c>
      <c r="D105" s="136">
        <v>1.8</v>
      </c>
      <c r="F105" s="133">
        <f>F104+I104</f>
        <v>174.29999999999993</v>
      </c>
      <c r="G105" s="134" t="s">
        <v>124</v>
      </c>
      <c r="H105" s="135" t="s">
        <v>277</v>
      </c>
      <c r="I105" s="136">
        <v>2.9</v>
      </c>
    </row>
    <row r="106" spans="1:9" ht="12.75">
      <c r="A106" s="133">
        <f>A105+D105</f>
        <v>159.09999999999988</v>
      </c>
      <c r="B106" s="134" t="s">
        <v>124</v>
      </c>
      <c r="C106" s="135" t="s">
        <v>281</v>
      </c>
      <c r="D106" s="136">
        <v>1.3</v>
      </c>
      <c r="F106" s="133">
        <f>F105+I105</f>
        <v>177.19999999999993</v>
      </c>
      <c r="G106" s="134" t="s">
        <v>105</v>
      </c>
      <c r="H106" s="135" t="s">
        <v>282</v>
      </c>
      <c r="I106" s="136">
        <v>2.3</v>
      </c>
    </row>
    <row r="107" spans="1:9" ht="12.75">
      <c r="A107" s="133">
        <f>A106+D106</f>
        <v>160.3999999999999</v>
      </c>
      <c r="B107" s="134" t="s">
        <v>105</v>
      </c>
      <c r="C107" s="135" t="s">
        <v>283</v>
      </c>
      <c r="D107" s="136">
        <v>0.4</v>
      </c>
      <c r="F107" s="133">
        <f>F106+I106</f>
        <v>179.49999999999994</v>
      </c>
      <c r="G107" s="134" t="s">
        <v>105</v>
      </c>
      <c r="H107" s="135" t="s">
        <v>284</v>
      </c>
      <c r="I107" s="136">
        <v>0.1</v>
      </c>
    </row>
    <row r="108" spans="1:9" ht="12.75">
      <c r="A108" s="133">
        <f>A107+D107</f>
        <v>160.7999999999999</v>
      </c>
      <c r="B108" s="134" t="s">
        <v>109</v>
      </c>
      <c r="C108" s="135" t="s">
        <v>285</v>
      </c>
      <c r="D108" s="136">
        <v>0.8</v>
      </c>
      <c r="F108" s="133">
        <f>F107+I107</f>
        <v>179.59999999999994</v>
      </c>
      <c r="G108" s="134" t="s">
        <v>109</v>
      </c>
      <c r="H108" s="135" t="s">
        <v>286</v>
      </c>
      <c r="I108" s="136">
        <v>0</v>
      </c>
    </row>
    <row r="109" spans="1:9" ht="12.75">
      <c r="A109" s="133">
        <f>A108+D108</f>
        <v>161.5999999999999</v>
      </c>
      <c r="B109" s="134" t="s">
        <v>105</v>
      </c>
      <c r="C109" s="135" t="s">
        <v>236</v>
      </c>
      <c r="D109" s="136">
        <v>1.2</v>
      </c>
      <c r="F109" s="126">
        <f>F108+I108</f>
        <v>179.59999999999994</v>
      </c>
      <c r="G109" s="137" t="s">
        <v>124</v>
      </c>
      <c r="H109" s="128" t="s">
        <v>287</v>
      </c>
      <c r="I109" s="129">
        <v>0.30000000000000004</v>
      </c>
    </row>
    <row r="110" spans="1:9" ht="12.75">
      <c r="A110" s="185">
        <f>A109+D109</f>
        <v>162.7999999999999</v>
      </c>
      <c r="B110" s="134" t="s">
        <v>105</v>
      </c>
      <c r="C110" s="135" t="s">
        <v>288</v>
      </c>
      <c r="D110" s="178">
        <v>1.9</v>
      </c>
      <c r="F110" s="186">
        <f>F109+I109</f>
        <v>179.89999999999995</v>
      </c>
      <c r="G110" s="187" t="s">
        <v>109</v>
      </c>
      <c r="H110" s="118" t="s">
        <v>289</v>
      </c>
      <c r="I110" s="174">
        <v>0.9</v>
      </c>
    </row>
    <row r="111" spans="1:9" ht="12.75">
      <c r="A111" s="185">
        <f>A110+D110</f>
        <v>164.6999999999999</v>
      </c>
      <c r="B111" s="134" t="s">
        <v>124</v>
      </c>
      <c r="C111" s="135" t="s">
        <v>290</v>
      </c>
      <c r="D111" s="178">
        <v>1</v>
      </c>
      <c r="F111" s="133">
        <f>F110+I110</f>
        <v>180.79999999999995</v>
      </c>
      <c r="G111" s="134" t="s">
        <v>109</v>
      </c>
      <c r="H111" s="160" t="s">
        <v>291</v>
      </c>
      <c r="I111" s="136">
        <v>0.1</v>
      </c>
    </row>
    <row r="112" spans="1:9" ht="12.75">
      <c r="A112" s="133">
        <f>A111+D111</f>
        <v>165.6999999999999</v>
      </c>
      <c r="B112" s="134" t="s">
        <v>109</v>
      </c>
      <c r="C112" s="177" t="s">
        <v>292</v>
      </c>
      <c r="D112" s="136">
        <v>1.9</v>
      </c>
      <c r="F112" s="133">
        <f>F111+I111</f>
        <v>180.89999999999995</v>
      </c>
      <c r="G112" s="134" t="s">
        <v>105</v>
      </c>
      <c r="H112" s="135" t="s">
        <v>293</v>
      </c>
      <c r="I112" s="136">
        <v>1.5</v>
      </c>
    </row>
    <row r="113" spans="1:9" ht="12.75">
      <c r="A113" s="162">
        <f>A112+D112</f>
        <v>167.5999999999999</v>
      </c>
      <c r="B113" s="127" t="s">
        <v>105</v>
      </c>
      <c r="C113" s="128" t="s">
        <v>294</v>
      </c>
      <c r="D113" s="129">
        <v>0.2</v>
      </c>
      <c r="F113" s="126">
        <f>F112+I112</f>
        <v>182.39999999999995</v>
      </c>
      <c r="G113" s="127" t="s">
        <v>105</v>
      </c>
      <c r="H113" s="128" t="s">
        <v>295</v>
      </c>
      <c r="I113" s="129">
        <v>0.30000000000000004</v>
      </c>
    </row>
    <row r="114" spans="1:9" ht="12.75">
      <c r="A114" s="162">
        <f>A113+D113</f>
        <v>167.7999999999999</v>
      </c>
      <c r="B114" s="127" t="s">
        <v>124</v>
      </c>
      <c r="C114" s="128" t="s">
        <v>296</v>
      </c>
      <c r="D114" s="129">
        <v>0.1</v>
      </c>
      <c r="F114" s="126">
        <f>F113+I113</f>
        <v>182.69999999999996</v>
      </c>
      <c r="G114" s="127" t="s">
        <v>109</v>
      </c>
      <c r="H114" s="128" t="s">
        <v>297</v>
      </c>
      <c r="I114" s="129">
        <v>0.4</v>
      </c>
    </row>
    <row r="115" spans="1:9" ht="12.75">
      <c r="A115" s="162">
        <f>A114+D114</f>
        <v>167.8999999999999</v>
      </c>
      <c r="B115" s="137" t="s">
        <v>124</v>
      </c>
      <c r="C115" s="128" t="s">
        <v>298</v>
      </c>
      <c r="D115" s="129">
        <v>0.30000000000000004</v>
      </c>
      <c r="F115" s="126">
        <f>F114+I114</f>
        <v>183.09999999999997</v>
      </c>
      <c r="G115" s="127" t="s">
        <v>109</v>
      </c>
      <c r="H115" s="128" t="s">
        <v>299</v>
      </c>
      <c r="I115" s="129">
        <v>0.4</v>
      </c>
    </row>
    <row r="116" spans="1:9" ht="12.75">
      <c r="A116" s="162">
        <f>A115+D115</f>
        <v>168.1999999999999</v>
      </c>
      <c r="B116" s="137" t="s">
        <v>105</v>
      </c>
      <c r="C116" s="128" t="s">
        <v>300</v>
      </c>
      <c r="D116" s="129">
        <v>0.1</v>
      </c>
      <c r="F116" s="173">
        <f>F115+I115</f>
        <v>183.49999999999997</v>
      </c>
      <c r="G116" s="187" t="s">
        <v>124</v>
      </c>
      <c r="H116" s="188" t="s">
        <v>301</v>
      </c>
      <c r="I116" s="189">
        <v>0</v>
      </c>
    </row>
    <row r="117" spans="1:9" ht="12.75">
      <c r="A117" s="126">
        <f>A116+D116</f>
        <v>168.2999999999999</v>
      </c>
      <c r="B117" s="127" t="s">
        <v>109</v>
      </c>
      <c r="C117" s="128" t="s">
        <v>302</v>
      </c>
      <c r="D117" s="129">
        <v>0.30000000000000004</v>
      </c>
      <c r="F117" s="151">
        <f>F116+I116</f>
        <v>183.49999999999997</v>
      </c>
      <c r="G117" s="134" t="s">
        <v>124</v>
      </c>
      <c r="H117" s="135" t="s">
        <v>303</v>
      </c>
      <c r="I117" s="136">
        <v>0.6000000000000001</v>
      </c>
    </row>
    <row r="118" spans="1:9" ht="12.75">
      <c r="A118" s="133">
        <f>A117+D117</f>
        <v>168.5999999999999</v>
      </c>
      <c r="B118" s="134" t="s">
        <v>124</v>
      </c>
      <c r="C118" s="135" t="s">
        <v>304</v>
      </c>
      <c r="D118" s="136">
        <v>1.9</v>
      </c>
      <c r="F118" s="162">
        <f>F117+I117</f>
        <v>184.09999999999997</v>
      </c>
      <c r="G118" s="127" t="s">
        <v>109</v>
      </c>
      <c r="H118" s="128" t="s">
        <v>305</v>
      </c>
      <c r="I118" s="129">
        <v>2.2</v>
      </c>
    </row>
    <row r="119" spans="1:9" ht="12.75">
      <c r="A119" s="133">
        <f>A118+D118</f>
        <v>170.49999999999991</v>
      </c>
      <c r="B119" s="134" t="s">
        <v>105</v>
      </c>
      <c r="C119" s="135" t="s">
        <v>306</v>
      </c>
      <c r="D119" s="136">
        <v>1.3</v>
      </c>
      <c r="F119" s="190">
        <f>F118+I118</f>
        <v>186.29999999999995</v>
      </c>
      <c r="G119" s="143" t="s">
        <v>124</v>
      </c>
      <c r="H119" s="144" t="s">
        <v>307</v>
      </c>
      <c r="I119" s="145">
        <v>0.30000000000000004</v>
      </c>
    </row>
    <row r="120" spans="1:9" ht="6" customHeight="1">
      <c r="A120" s="191"/>
      <c r="B120" s="192"/>
      <c r="C120" s="193"/>
      <c r="D120" s="191"/>
      <c r="F120" s="31"/>
      <c r="G120" s="31"/>
      <c r="H120" s="31"/>
      <c r="I120" s="130"/>
    </row>
    <row r="121" spans="1:9" ht="12.75" hidden="1">
      <c r="A121" s="194" t="s">
        <v>100</v>
      </c>
      <c r="B121" s="195" t="s">
        <v>101</v>
      </c>
      <c r="C121" s="196" t="s">
        <v>102</v>
      </c>
      <c r="D121" s="197" t="s">
        <v>103</v>
      </c>
      <c r="F121" s="194" t="s">
        <v>100</v>
      </c>
      <c r="G121" s="195" t="s">
        <v>101</v>
      </c>
      <c r="H121" s="196" t="s">
        <v>102</v>
      </c>
      <c r="I121" s="197" t="s">
        <v>103</v>
      </c>
    </row>
    <row r="122" spans="1:9" ht="12.75" hidden="1">
      <c r="A122" s="162"/>
      <c r="B122" s="137"/>
      <c r="C122" s="138"/>
      <c r="D122" s="129"/>
      <c r="F122" s="126"/>
      <c r="G122" s="127"/>
      <c r="H122" s="128"/>
      <c r="I122" s="129"/>
    </row>
    <row r="123" spans="1:9" ht="12.75" hidden="1">
      <c r="A123" s="162"/>
      <c r="B123" s="127"/>
      <c r="C123" s="128"/>
      <c r="D123" s="129"/>
      <c r="F123" s="126"/>
      <c r="G123" s="127"/>
      <c r="H123" s="128"/>
      <c r="I123" s="129"/>
    </row>
    <row r="124" spans="1:9" ht="12.75" hidden="1">
      <c r="A124" s="162"/>
      <c r="B124" s="127"/>
      <c r="C124" s="128"/>
      <c r="D124" s="129"/>
      <c r="F124" s="126"/>
      <c r="G124" s="127"/>
      <c r="H124" s="128"/>
      <c r="I124" s="129"/>
    </row>
    <row r="125" spans="1:9" ht="12.75" hidden="1">
      <c r="A125" s="162"/>
      <c r="B125" s="127"/>
      <c r="C125" s="128"/>
      <c r="D125" s="129"/>
      <c r="F125" s="126"/>
      <c r="G125" s="127"/>
      <c r="H125" s="128"/>
      <c r="I125" s="129"/>
    </row>
    <row r="126" spans="1:9" ht="12.75" hidden="1">
      <c r="A126" s="162"/>
      <c r="B126" s="137"/>
      <c r="C126" s="138"/>
      <c r="D126" s="129"/>
      <c r="F126" s="126"/>
      <c r="G126" s="127"/>
      <c r="H126" s="128"/>
      <c r="I126" s="129"/>
    </row>
    <row r="127" spans="1:9" ht="12.75" hidden="1">
      <c r="A127" s="162"/>
      <c r="B127" s="127"/>
      <c r="C127" s="128"/>
      <c r="D127" s="129"/>
      <c r="F127" s="126"/>
      <c r="G127" s="127"/>
      <c r="H127" s="128"/>
      <c r="I127" s="129"/>
    </row>
    <row r="128" spans="1:9" ht="12.75" hidden="1">
      <c r="A128" s="162"/>
      <c r="B128" s="127"/>
      <c r="C128" s="128"/>
      <c r="D128" s="129"/>
      <c r="F128" s="126"/>
      <c r="G128" s="127"/>
      <c r="H128" s="128"/>
      <c r="I128" s="129"/>
    </row>
    <row r="129" spans="1:9" ht="12.75" hidden="1">
      <c r="A129" s="162"/>
      <c r="B129" s="137"/>
      <c r="C129" s="138"/>
      <c r="D129" s="129"/>
      <c r="F129" s="126"/>
      <c r="G129" s="127"/>
      <c r="H129" s="128"/>
      <c r="I129" s="129"/>
    </row>
    <row r="130" spans="1:9" ht="12.75" hidden="1">
      <c r="A130" s="162"/>
      <c r="B130" s="137"/>
      <c r="C130" s="138"/>
      <c r="D130" s="129"/>
      <c r="F130" s="126"/>
      <c r="G130" s="127"/>
      <c r="H130" s="128"/>
      <c r="I130" s="129"/>
    </row>
    <row r="131" spans="1:9" ht="12.75" hidden="1">
      <c r="A131" s="162"/>
      <c r="B131" s="137"/>
      <c r="C131" s="138"/>
      <c r="D131" s="129"/>
      <c r="F131" s="126"/>
      <c r="G131" s="127"/>
      <c r="H131" s="128"/>
      <c r="I131" s="129"/>
    </row>
    <row r="132" spans="1:9" ht="12.75" hidden="1">
      <c r="A132" s="162"/>
      <c r="B132" s="137"/>
      <c r="C132" s="138"/>
      <c r="D132" s="129"/>
      <c r="F132" s="139"/>
      <c r="G132" s="127"/>
      <c r="H132" s="128"/>
      <c r="I132" s="129"/>
    </row>
    <row r="133" spans="1:9" ht="12.75" hidden="1">
      <c r="A133" s="162"/>
      <c r="B133" s="127"/>
      <c r="C133" s="128"/>
      <c r="D133" s="129"/>
      <c r="F133" s="139"/>
      <c r="G133" s="127"/>
      <c r="H133" s="128"/>
      <c r="I133" s="129"/>
    </row>
    <row r="134" spans="1:9" ht="12.75" hidden="1">
      <c r="A134" s="162"/>
      <c r="B134" s="127"/>
      <c r="C134" s="128"/>
      <c r="D134" s="129"/>
      <c r="F134" s="139"/>
      <c r="G134" s="127"/>
      <c r="H134" s="128"/>
      <c r="I134" s="129"/>
    </row>
    <row r="135" spans="1:9" ht="12.75" hidden="1">
      <c r="A135" s="162"/>
      <c r="B135" s="137"/>
      <c r="C135" s="138"/>
      <c r="D135" s="129"/>
      <c r="F135" s="126"/>
      <c r="G135" s="127"/>
      <c r="H135" s="128"/>
      <c r="I135" s="129"/>
    </row>
    <row r="136" spans="1:9" ht="12.75" hidden="1">
      <c r="A136" s="162"/>
      <c r="B136" s="127"/>
      <c r="C136" s="128"/>
      <c r="D136" s="129"/>
      <c r="F136" s="126"/>
      <c r="G136" s="127"/>
      <c r="H136" s="128"/>
      <c r="I136" s="129"/>
    </row>
    <row r="137" spans="1:9" ht="12.75" hidden="1">
      <c r="A137" s="162"/>
      <c r="B137" s="127"/>
      <c r="C137" s="128"/>
      <c r="D137" s="129"/>
      <c r="F137" s="126"/>
      <c r="G137" s="127"/>
      <c r="H137" s="128"/>
      <c r="I137" s="129"/>
    </row>
    <row r="138" spans="1:9" ht="12.75" hidden="1">
      <c r="A138" s="162"/>
      <c r="B138" s="137"/>
      <c r="C138" s="138"/>
      <c r="D138" s="129"/>
      <c r="F138" s="126"/>
      <c r="G138" s="127"/>
      <c r="H138" s="128"/>
      <c r="I138" s="129"/>
    </row>
    <row r="139" spans="1:9" ht="12.75" hidden="1">
      <c r="A139" s="162"/>
      <c r="B139" s="137"/>
      <c r="C139" s="138"/>
      <c r="D139" s="129"/>
      <c r="F139" s="126"/>
      <c r="G139" s="127"/>
      <c r="H139" s="128"/>
      <c r="I139" s="129"/>
    </row>
    <row r="140" spans="1:9" ht="12.75" hidden="1">
      <c r="A140" s="162"/>
      <c r="B140" s="137"/>
      <c r="C140" s="138"/>
      <c r="D140" s="129"/>
      <c r="F140" s="126"/>
      <c r="G140" s="127"/>
      <c r="H140" s="128"/>
      <c r="I140" s="129"/>
    </row>
    <row r="141" spans="1:9" ht="12.75" hidden="1">
      <c r="A141" s="162"/>
      <c r="B141" s="137"/>
      <c r="C141" s="138"/>
      <c r="D141" s="129"/>
      <c r="F141" s="123"/>
      <c r="G141" s="124"/>
      <c r="H141" s="124"/>
      <c r="I141" s="125"/>
    </row>
    <row r="142" spans="1:9" ht="12.75" hidden="1">
      <c r="A142" s="162"/>
      <c r="B142" s="137"/>
      <c r="C142" s="138"/>
      <c r="D142" s="129"/>
      <c r="F142" s="123"/>
      <c r="G142" s="124"/>
      <c r="H142" s="124"/>
      <c r="I142" s="125"/>
    </row>
    <row r="143" spans="1:9" ht="12.75" hidden="1">
      <c r="A143" s="198"/>
      <c r="B143" s="199"/>
      <c r="C143" s="200"/>
      <c r="D143" s="189"/>
      <c r="F143" s="198"/>
      <c r="G143" s="199"/>
      <c r="H143" s="201"/>
      <c r="I143" s="181"/>
    </row>
    <row r="144" ht="12.75" hidden="1">
      <c r="D144" s="130"/>
    </row>
    <row r="145" spans="1:9" ht="60.75">
      <c r="A145" s="119" t="s">
        <v>100</v>
      </c>
      <c r="B145" s="120" t="s">
        <v>101</v>
      </c>
      <c r="C145" s="121" t="s">
        <v>102</v>
      </c>
      <c r="D145" s="122" t="s">
        <v>103</v>
      </c>
      <c r="F145"/>
      <c r="G145"/>
      <c r="H145"/>
      <c r="I145"/>
    </row>
    <row r="146" spans="1:4" ht="12.75">
      <c r="A146" s="162">
        <f>F119+I119</f>
        <v>186.59999999999997</v>
      </c>
      <c r="B146" s="137" t="s">
        <v>105</v>
      </c>
      <c r="C146" s="138" t="s">
        <v>308</v>
      </c>
      <c r="D146" s="129">
        <v>0.4</v>
      </c>
    </row>
    <row r="147" spans="1:4" ht="12.75">
      <c r="A147" s="162">
        <f>A146+D146</f>
        <v>186.99999999999997</v>
      </c>
      <c r="B147" s="127" t="s">
        <v>109</v>
      </c>
      <c r="C147" s="138" t="s">
        <v>309</v>
      </c>
      <c r="D147" s="129">
        <v>0.5</v>
      </c>
    </row>
    <row r="148" spans="1:4" ht="12.75">
      <c r="A148" s="151">
        <f>A147+D147</f>
        <v>187.49999999999997</v>
      </c>
      <c r="B148" s="134" t="s">
        <v>105</v>
      </c>
      <c r="C148" s="135" t="s">
        <v>310</v>
      </c>
      <c r="D148" s="136">
        <v>5.5</v>
      </c>
    </row>
    <row r="149" spans="1:4" ht="12.75">
      <c r="A149" s="162">
        <f>A148+D148</f>
        <v>192.99999999999997</v>
      </c>
      <c r="B149" s="127" t="s">
        <v>124</v>
      </c>
      <c r="C149" s="128" t="s">
        <v>311</v>
      </c>
      <c r="D149" s="129">
        <v>0.30000000000000004</v>
      </c>
    </row>
    <row r="150" spans="1:4" ht="12.75">
      <c r="A150" s="162"/>
      <c r="B150" s="137"/>
      <c r="C150" s="138" t="s">
        <v>312</v>
      </c>
      <c r="D150" s="129"/>
    </row>
    <row r="151" spans="1:4" ht="12.75">
      <c r="A151" s="162">
        <f>A149+D149</f>
        <v>193.29999999999998</v>
      </c>
      <c r="B151" s="137" t="s">
        <v>109</v>
      </c>
      <c r="C151" s="138" t="s">
        <v>313</v>
      </c>
      <c r="D151" s="129">
        <v>0.5</v>
      </c>
    </row>
    <row r="152" spans="1:4" ht="12.75">
      <c r="A152" s="162"/>
      <c r="B152" s="137"/>
      <c r="C152" s="138" t="s">
        <v>314</v>
      </c>
      <c r="D152" s="129"/>
    </row>
    <row r="153" spans="1:4" ht="12.75">
      <c r="A153" s="162">
        <f>A151+D151</f>
        <v>193.79999999999998</v>
      </c>
      <c r="B153" s="137" t="s">
        <v>105</v>
      </c>
      <c r="C153" s="138" t="s">
        <v>315</v>
      </c>
      <c r="D153" s="129">
        <v>1</v>
      </c>
    </row>
    <row r="154" spans="1:4" ht="12.75">
      <c r="A154" s="162">
        <f>A153+D153</f>
        <v>194.79999999999998</v>
      </c>
      <c r="B154" s="137" t="s">
        <v>124</v>
      </c>
      <c r="C154" s="138" t="s">
        <v>316</v>
      </c>
      <c r="D154" s="129">
        <v>0.2</v>
      </c>
    </row>
    <row r="155" spans="1:4" ht="12.75">
      <c r="A155" s="151">
        <f>A154+D154</f>
        <v>194.99999999999997</v>
      </c>
      <c r="B155" s="134" t="s">
        <v>109</v>
      </c>
      <c r="C155" s="135" t="s">
        <v>317</v>
      </c>
      <c r="D155" s="136">
        <v>0.30000000000000004</v>
      </c>
    </row>
    <row r="156" spans="1:4" ht="12.75">
      <c r="A156" s="126">
        <f>A155+D155</f>
        <v>195.29999999999998</v>
      </c>
      <c r="B156" s="137" t="s">
        <v>105</v>
      </c>
      <c r="C156" s="138" t="s">
        <v>318</v>
      </c>
      <c r="D156" s="129">
        <v>1.5</v>
      </c>
    </row>
    <row r="157" spans="1:4" ht="12.75">
      <c r="A157" s="139">
        <f>A156+D156</f>
        <v>196.79999999999998</v>
      </c>
      <c r="B157" s="137" t="s">
        <v>109</v>
      </c>
      <c r="C157" s="138" t="s">
        <v>319</v>
      </c>
      <c r="D157" s="141">
        <v>0.8</v>
      </c>
    </row>
    <row r="158" spans="1:4" ht="12.75">
      <c r="A158" s="139">
        <f>A157+D157</f>
        <v>197.6</v>
      </c>
      <c r="B158" s="127" t="s">
        <v>105</v>
      </c>
      <c r="C158" s="128" t="s">
        <v>320</v>
      </c>
      <c r="D158" s="141">
        <v>0.2</v>
      </c>
    </row>
    <row r="159" spans="1:4" ht="12.75">
      <c r="A159" s="139">
        <f>A158+D158</f>
        <v>197.79999999999998</v>
      </c>
      <c r="B159" s="137"/>
      <c r="C159" s="138" t="s">
        <v>321</v>
      </c>
      <c r="D159" s="141">
        <v>0.2</v>
      </c>
    </row>
    <row r="160" spans="1:4" ht="12.75">
      <c r="A160" s="126">
        <f>A159+D159</f>
        <v>197.99999999999997</v>
      </c>
      <c r="B160" s="137" t="s">
        <v>124</v>
      </c>
      <c r="C160" s="138" t="s">
        <v>322</v>
      </c>
      <c r="D160" s="129">
        <v>0.2</v>
      </c>
    </row>
    <row r="161" spans="1:4" ht="12.75">
      <c r="A161" s="162">
        <f>A160+D160</f>
        <v>198.19999999999996</v>
      </c>
      <c r="B161" s="137"/>
      <c r="C161" s="138" t="s">
        <v>323</v>
      </c>
      <c r="D161" s="129">
        <v>0.4</v>
      </c>
    </row>
    <row r="162" spans="1:4" ht="12.75">
      <c r="A162" s="162">
        <f>A161+D161</f>
        <v>198.59999999999997</v>
      </c>
      <c r="B162" s="127" t="s">
        <v>109</v>
      </c>
      <c r="C162" s="138" t="s">
        <v>128</v>
      </c>
      <c r="D162" s="129">
        <v>1.7000000000000002</v>
      </c>
    </row>
    <row r="163" spans="1:4" ht="12.75">
      <c r="A163" s="139">
        <f>A162+D162</f>
        <v>200.29999999999995</v>
      </c>
      <c r="B163" s="137" t="s">
        <v>105</v>
      </c>
      <c r="C163" s="138" t="s">
        <v>324</v>
      </c>
      <c r="D163" s="129">
        <v>0.2</v>
      </c>
    </row>
    <row r="164" spans="1:4" ht="12.75">
      <c r="A164" s="133"/>
      <c r="B164" s="134"/>
      <c r="C164" s="135"/>
      <c r="D164" s="136"/>
    </row>
    <row r="165" spans="1:4" ht="12.75">
      <c r="A165" s="165">
        <f>A163+D163</f>
        <v>200.49999999999994</v>
      </c>
      <c r="B165" s="137"/>
      <c r="C165" s="166" t="s">
        <v>325</v>
      </c>
      <c r="D165" s="129"/>
    </row>
    <row r="166" spans="1:4" ht="12.75">
      <c r="A166" s="162"/>
      <c r="B166" s="137"/>
      <c r="C166" s="166" t="s">
        <v>22</v>
      </c>
      <c r="D166" s="129"/>
    </row>
    <row r="167" spans="1:4" ht="12.75">
      <c r="A167" s="162"/>
      <c r="B167" s="137"/>
      <c r="C167" s="166"/>
      <c r="D167" s="129"/>
    </row>
    <row r="168" spans="1:4" ht="12.75">
      <c r="A168" s="162"/>
      <c r="B168" s="137"/>
      <c r="C168" s="166" t="s">
        <v>326</v>
      </c>
      <c r="D168" s="129"/>
    </row>
  </sheetData>
  <sheetProtection selectLockedCells="1" selectUnlockedCells="1"/>
  <printOptions horizontalCentered="1"/>
  <pageMargins left="0.42986111111111114" right="0.42986111111111114" top="0.6305555555555555" bottom="0.6083333333333334" header="0.24027777777777778" footer="0.1423611111111111"/>
  <pageSetup horizontalDpi="300" verticalDpi="300" orientation="portrait" scale="99"/>
  <headerFooter alignWithMargins="0">
    <oddHeader>&amp;L&amp;8&amp;A&amp;C&amp;"Arial,Bold"VICTORIA 200KM BREVET -- Tour of Greater Victoria&amp;R&amp;8Page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Mondiaux&amp;R&amp;8Organizer cel:250-532-4577
msg 250-385-2769</oddFooter>
  </headerFooter>
  <rowBreaks count="2" manualBreakCount="2">
    <brk id="48" max="255" man="1"/>
    <brk id="96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6" max="16384" width="8.8515625" style="0" customWidth="1"/>
  </cols>
  <sheetData>
    <row r="1" spans="1:4" ht="60.75">
      <c r="A1" s="119" t="s">
        <v>100</v>
      </c>
      <c r="B1" s="120" t="s">
        <v>101</v>
      </c>
      <c r="C1" s="121" t="s">
        <v>102</v>
      </c>
      <c r="D1" s="122" t="s">
        <v>103</v>
      </c>
    </row>
    <row r="2" spans="1:4" ht="12.75">
      <c r="A2" s="123"/>
      <c r="B2" s="124"/>
      <c r="C2" s="124" t="s">
        <v>327</v>
      </c>
      <c r="D2" s="125"/>
    </row>
    <row r="3" spans="1:4" ht="12.75">
      <c r="A3" s="123"/>
      <c r="B3" s="124"/>
      <c r="C3" s="124" t="s">
        <v>22</v>
      </c>
      <c r="D3" s="125"/>
    </row>
    <row r="4" spans="1:4" ht="12.75">
      <c r="A4" s="133"/>
      <c r="B4" s="134"/>
      <c r="C4" s="135"/>
      <c r="D4" s="136"/>
    </row>
    <row r="5" spans="1:4" ht="12.75">
      <c r="A5" s="126">
        <v>0</v>
      </c>
      <c r="B5" s="127" t="s">
        <v>109</v>
      </c>
      <c r="C5" s="128" t="s">
        <v>328</v>
      </c>
      <c r="D5" s="129">
        <v>0.1</v>
      </c>
    </row>
    <row r="6" spans="1:4" ht="12.75">
      <c r="A6" s="126">
        <f>A5+D5</f>
        <v>0.1</v>
      </c>
      <c r="B6" s="127" t="s">
        <v>105</v>
      </c>
      <c r="C6" s="138" t="s">
        <v>329</v>
      </c>
      <c r="D6" s="129">
        <v>0.2</v>
      </c>
    </row>
    <row r="7" spans="1:5" ht="12.75">
      <c r="A7" s="126">
        <f>A6+D6</f>
        <v>0.30000000000000004</v>
      </c>
      <c r="B7" s="127" t="s">
        <v>109</v>
      </c>
      <c r="C7" s="128" t="s">
        <v>128</v>
      </c>
      <c r="D7" s="129">
        <v>1.6</v>
      </c>
      <c r="E7"/>
    </row>
    <row r="8" spans="1:4" ht="12.75">
      <c r="A8" s="126"/>
      <c r="B8" s="127" t="s">
        <v>124</v>
      </c>
      <c r="C8" s="128" t="s">
        <v>126</v>
      </c>
      <c r="D8" s="129">
        <v>0</v>
      </c>
    </row>
    <row r="9" spans="1:4" ht="12.75">
      <c r="A9" s="126">
        <f>A7+D7</f>
        <v>1.9000000000000001</v>
      </c>
      <c r="B9" s="127" t="s">
        <v>124</v>
      </c>
      <c r="C9" s="128" t="s">
        <v>128</v>
      </c>
      <c r="D9" s="129">
        <v>0.4</v>
      </c>
    </row>
    <row r="10" spans="1:4" ht="12.75">
      <c r="A10" s="126">
        <f>A9+D9</f>
        <v>2.3000000000000003</v>
      </c>
      <c r="B10" s="127" t="s">
        <v>105</v>
      </c>
      <c r="C10" s="128" t="s">
        <v>330</v>
      </c>
      <c r="D10" s="129">
        <v>0</v>
      </c>
    </row>
    <row r="11" spans="1:4" ht="12.75">
      <c r="A11" s="133">
        <f>A10+D10</f>
        <v>2.3000000000000003</v>
      </c>
      <c r="B11" s="134" t="s">
        <v>109</v>
      </c>
      <c r="C11" s="135" t="s">
        <v>128</v>
      </c>
      <c r="D11" s="136">
        <v>0.30000000000000004</v>
      </c>
    </row>
    <row r="12" spans="1:4" ht="12.75">
      <c r="A12" s="133">
        <f>A11+D11</f>
        <v>2.6000000000000005</v>
      </c>
      <c r="B12" s="134" t="s">
        <v>109</v>
      </c>
      <c r="C12" s="135" t="s">
        <v>134</v>
      </c>
      <c r="D12" s="136">
        <v>0</v>
      </c>
    </row>
    <row r="13" spans="1:4" ht="12.75">
      <c r="A13" s="126">
        <f>A12+D12</f>
        <v>2.6000000000000005</v>
      </c>
      <c r="B13" s="127" t="s">
        <v>105</v>
      </c>
      <c r="C13" s="128" t="s">
        <v>136</v>
      </c>
      <c r="D13" s="129">
        <v>0.7</v>
      </c>
    </row>
    <row r="14" spans="1:4" ht="12.75">
      <c r="A14" s="126">
        <f>A13+D13</f>
        <v>3.3000000000000007</v>
      </c>
      <c r="B14" s="127" t="s">
        <v>109</v>
      </c>
      <c r="C14" s="128" t="s">
        <v>138</v>
      </c>
      <c r="D14" s="129">
        <v>0</v>
      </c>
    </row>
    <row r="15" spans="1:4" ht="12.75">
      <c r="A15" s="126">
        <f>A14+D14</f>
        <v>3.3000000000000007</v>
      </c>
      <c r="B15" s="127" t="s">
        <v>105</v>
      </c>
      <c r="C15" s="128" t="s">
        <v>140</v>
      </c>
      <c r="D15" s="129">
        <v>0.5</v>
      </c>
    </row>
    <row r="16" spans="1:4" ht="12.75">
      <c r="A16" s="126">
        <f>A15+D15</f>
        <v>3.8000000000000007</v>
      </c>
      <c r="B16" s="127" t="s">
        <v>105</v>
      </c>
      <c r="C16" s="128" t="s">
        <v>142</v>
      </c>
      <c r="D16" s="129">
        <v>0.1</v>
      </c>
    </row>
    <row r="17" spans="1:4" ht="12.75">
      <c r="A17" s="126">
        <f>A16+D16</f>
        <v>3.900000000000001</v>
      </c>
      <c r="B17" s="127" t="s">
        <v>109</v>
      </c>
      <c r="C17" s="128" t="s">
        <v>331</v>
      </c>
      <c r="D17" s="129">
        <v>0.5</v>
      </c>
    </row>
    <row r="18" spans="1:4" ht="12.75">
      <c r="A18" s="126">
        <f>A17+D17</f>
        <v>4.4</v>
      </c>
      <c r="B18" s="127" t="s">
        <v>109</v>
      </c>
      <c r="C18" s="128" t="s">
        <v>332</v>
      </c>
      <c r="D18" s="129">
        <v>0.1</v>
      </c>
    </row>
    <row r="19" spans="1:4" ht="12.75">
      <c r="A19" s="126">
        <f>A18+D18</f>
        <v>4.5</v>
      </c>
      <c r="B19" s="127" t="s">
        <v>105</v>
      </c>
      <c r="C19" s="128" t="s">
        <v>333</v>
      </c>
      <c r="D19" s="129">
        <v>0.2</v>
      </c>
    </row>
    <row r="20" spans="1:4" ht="12.75">
      <c r="A20" s="126">
        <f>A19+D19</f>
        <v>4.7</v>
      </c>
      <c r="B20" s="127" t="s">
        <v>105</v>
      </c>
      <c r="C20" s="128" t="s">
        <v>334</v>
      </c>
      <c r="D20" s="129">
        <v>0.5</v>
      </c>
    </row>
    <row r="21" spans="1:4" ht="12.75">
      <c r="A21" s="126">
        <f>A20+D20</f>
        <v>5.2</v>
      </c>
      <c r="B21" s="127" t="s">
        <v>105</v>
      </c>
      <c r="C21" s="128" t="s">
        <v>335</v>
      </c>
      <c r="D21" s="129">
        <v>0.4</v>
      </c>
    </row>
    <row r="22" spans="1:5" ht="12.75">
      <c r="A22" s="126"/>
      <c r="B22" s="127" t="s">
        <v>124</v>
      </c>
      <c r="C22" s="128" t="s">
        <v>336</v>
      </c>
      <c r="D22" s="129"/>
      <c r="E22"/>
    </row>
    <row r="23" spans="1:4" ht="12.75">
      <c r="A23" s="133">
        <f>A21+D21</f>
        <v>5.6000000000000005</v>
      </c>
      <c r="B23" s="134" t="s">
        <v>124</v>
      </c>
      <c r="C23" s="135" t="s">
        <v>335</v>
      </c>
      <c r="D23" s="136">
        <v>0.6000000000000001</v>
      </c>
    </row>
    <row r="24" spans="1:4" ht="12.75">
      <c r="A24" s="126">
        <f>A23+D23</f>
        <v>6.200000000000001</v>
      </c>
      <c r="B24" s="127" t="s">
        <v>109</v>
      </c>
      <c r="C24" s="128" t="s">
        <v>337</v>
      </c>
      <c r="D24" s="129">
        <v>1.5</v>
      </c>
    </row>
    <row r="25" spans="1:4" ht="12.75">
      <c r="A25" s="133">
        <f>A24+D24</f>
        <v>7.700000000000001</v>
      </c>
      <c r="B25" s="134" t="s">
        <v>105</v>
      </c>
      <c r="C25" s="135" t="s">
        <v>338</v>
      </c>
      <c r="D25" s="136">
        <v>0.5</v>
      </c>
    </row>
    <row r="26" spans="1:4" ht="12.75">
      <c r="A26" s="133">
        <f>A25+D25</f>
        <v>8.200000000000001</v>
      </c>
      <c r="B26" s="134" t="s">
        <v>109</v>
      </c>
      <c r="C26" s="135" t="s">
        <v>339</v>
      </c>
      <c r="D26" s="136">
        <v>0.9</v>
      </c>
    </row>
    <row r="27" spans="1:4" ht="12.75">
      <c r="A27" s="126">
        <f>A26+D26</f>
        <v>9.100000000000001</v>
      </c>
      <c r="B27" s="137" t="s">
        <v>109</v>
      </c>
      <c r="C27" s="138" t="s">
        <v>120</v>
      </c>
      <c r="D27" s="129">
        <v>0</v>
      </c>
    </row>
    <row r="28" spans="1:4" ht="12.75">
      <c r="A28" s="126">
        <f>A27+D27</f>
        <v>9.100000000000001</v>
      </c>
      <c r="B28" s="137" t="s">
        <v>109</v>
      </c>
      <c r="C28" s="138" t="s">
        <v>122</v>
      </c>
      <c r="D28" s="129">
        <v>0.30000000000000004</v>
      </c>
    </row>
    <row r="29" spans="1:4" ht="12.75">
      <c r="A29" s="126">
        <f>A28+D28</f>
        <v>9.400000000000002</v>
      </c>
      <c r="B29" s="137" t="s">
        <v>124</v>
      </c>
      <c r="C29" s="138" t="s">
        <v>125</v>
      </c>
      <c r="D29" s="129">
        <v>0.2</v>
      </c>
    </row>
    <row r="30" spans="1:4" ht="12.75">
      <c r="A30" s="126">
        <f>A29+D29</f>
        <v>9.600000000000001</v>
      </c>
      <c r="B30" s="127" t="s">
        <v>109</v>
      </c>
      <c r="C30" s="128" t="s">
        <v>340</v>
      </c>
      <c r="D30" s="129">
        <v>0.4</v>
      </c>
    </row>
    <row r="31" spans="1:4" ht="12.75">
      <c r="A31" s="126">
        <f>A30+D30</f>
        <v>10.000000000000002</v>
      </c>
      <c r="B31" s="127" t="s">
        <v>105</v>
      </c>
      <c r="C31" s="128" t="s">
        <v>341</v>
      </c>
      <c r="D31" s="129">
        <v>0.6000000000000001</v>
      </c>
    </row>
    <row r="32" spans="1:4" ht="12.75">
      <c r="A32" s="126">
        <f>A31+D31</f>
        <v>10.600000000000001</v>
      </c>
      <c r="B32" s="127" t="s">
        <v>109</v>
      </c>
      <c r="C32" s="128" t="s">
        <v>342</v>
      </c>
      <c r="D32" s="129">
        <v>0.1</v>
      </c>
    </row>
    <row r="33" spans="1:4" ht="12.75">
      <c r="A33" s="126">
        <f>A32+D32</f>
        <v>10.700000000000001</v>
      </c>
      <c r="B33" s="127" t="s">
        <v>105</v>
      </c>
      <c r="C33" s="128" t="s">
        <v>139</v>
      </c>
      <c r="D33" s="129">
        <v>1.3</v>
      </c>
    </row>
    <row r="34" spans="1:4" ht="12.75">
      <c r="A34" s="133"/>
      <c r="B34" s="134"/>
      <c r="C34" s="135" t="s">
        <v>343</v>
      </c>
      <c r="D34" s="136"/>
    </row>
    <row r="35" spans="1:4" ht="12.75">
      <c r="A35" s="139"/>
      <c r="B35" s="140"/>
      <c r="C35" s="128" t="s">
        <v>344</v>
      </c>
      <c r="D35" s="129"/>
    </row>
    <row r="36" spans="1:4" ht="12.75">
      <c r="A36" s="126">
        <f>A33+D33</f>
        <v>12.000000000000002</v>
      </c>
      <c r="B36" s="127" t="s">
        <v>124</v>
      </c>
      <c r="C36" s="128" t="s">
        <v>139</v>
      </c>
      <c r="D36" s="141">
        <v>0.1</v>
      </c>
    </row>
    <row r="37" spans="1:4" ht="12.75">
      <c r="A37" s="126">
        <f>A36+D36</f>
        <v>12.100000000000001</v>
      </c>
      <c r="B37" s="127" t="s">
        <v>105</v>
      </c>
      <c r="C37" s="128" t="s">
        <v>345</v>
      </c>
      <c r="D37" s="141">
        <v>0.2</v>
      </c>
    </row>
    <row r="38" spans="1:4" ht="12.75">
      <c r="A38" s="126">
        <f>A37+D37</f>
        <v>12.3</v>
      </c>
      <c r="B38" s="127" t="s">
        <v>109</v>
      </c>
      <c r="C38" s="128" t="s">
        <v>346</v>
      </c>
      <c r="D38" s="129">
        <v>1</v>
      </c>
    </row>
    <row r="39" spans="1:4" ht="12.75">
      <c r="A39" s="126">
        <f>A38+D38</f>
        <v>13.3</v>
      </c>
      <c r="B39" s="137" t="s">
        <v>105</v>
      </c>
      <c r="C39" s="138" t="s">
        <v>347</v>
      </c>
      <c r="D39" s="129">
        <v>0.7</v>
      </c>
    </row>
    <row r="40" spans="1:4" ht="12.75">
      <c r="A40" s="126">
        <f>A39+D39</f>
        <v>14</v>
      </c>
      <c r="B40" s="137" t="s">
        <v>109</v>
      </c>
      <c r="C40" s="128" t="s">
        <v>348</v>
      </c>
      <c r="D40" s="129">
        <v>1.9</v>
      </c>
    </row>
    <row r="41" spans="1:4" ht="12.75">
      <c r="A41" s="133">
        <f>A40+D40</f>
        <v>15.9</v>
      </c>
      <c r="B41" s="134" t="s">
        <v>124</v>
      </c>
      <c r="C41" s="135" t="s">
        <v>349</v>
      </c>
      <c r="D41" s="136">
        <v>0.8</v>
      </c>
    </row>
    <row r="42" spans="1:4" ht="12.75">
      <c r="A42" s="126">
        <f>A41+D41</f>
        <v>16.7</v>
      </c>
      <c r="B42" s="127" t="s">
        <v>124</v>
      </c>
      <c r="C42" s="128" t="s">
        <v>150</v>
      </c>
      <c r="D42" s="129">
        <v>0.5</v>
      </c>
    </row>
    <row r="43" spans="1:4" ht="12.75">
      <c r="A43" s="126">
        <f>A42+D42</f>
        <v>17.2</v>
      </c>
      <c r="B43" s="127" t="s">
        <v>109</v>
      </c>
      <c r="C43" s="128" t="s">
        <v>350</v>
      </c>
      <c r="D43" s="129">
        <v>0.5</v>
      </c>
    </row>
    <row r="44" spans="1:4" ht="12.75">
      <c r="A44" s="126">
        <f>A43+D43</f>
        <v>17.7</v>
      </c>
      <c r="B44" s="127" t="s">
        <v>105</v>
      </c>
      <c r="C44" s="128" t="s">
        <v>154</v>
      </c>
      <c r="D44" s="129">
        <v>2.1</v>
      </c>
    </row>
    <row r="45" spans="1:4" ht="12.75">
      <c r="A45" s="133">
        <f>A44+D44</f>
        <v>19.8</v>
      </c>
      <c r="B45" s="134" t="s">
        <v>105</v>
      </c>
      <c r="C45" s="135" t="s">
        <v>156</v>
      </c>
      <c r="D45" s="136">
        <v>0.6000000000000001</v>
      </c>
    </row>
    <row r="46" spans="1:4" ht="12.75">
      <c r="A46" s="126">
        <f>A45+D45</f>
        <v>20.400000000000002</v>
      </c>
      <c r="B46" s="127" t="s">
        <v>109</v>
      </c>
      <c r="C46" s="128" t="s">
        <v>351</v>
      </c>
      <c r="D46" s="129">
        <v>1.1</v>
      </c>
    </row>
    <row r="47" spans="1:4" ht="12.75">
      <c r="A47" s="126">
        <f>A46+D46</f>
        <v>21.500000000000004</v>
      </c>
      <c r="B47" s="137" t="s">
        <v>105</v>
      </c>
      <c r="C47" s="138" t="s">
        <v>160</v>
      </c>
      <c r="D47" s="150">
        <v>0.5</v>
      </c>
    </row>
    <row r="48" spans="1:4" ht="12.75">
      <c r="A48" s="126">
        <f>A47+D47</f>
        <v>22.000000000000004</v>
      </c>
      <c r="B48" s="127" t="s">
        <v>109</v>
      </c>
      <c r="C48" s="128" t="s">
        <v>352</v>
      </c>
      <c r="D48" s="129">
        <v>0.1</v>
      </c>
    </row>
    <row r="49" spans="1:4" ht="12.75">
      <c r="A49" s="133">
        <f>A48+D48</f>
        <v>22.100000000000005</v>
      </c>
      <c r="B49" s="134" t="s">
        <v>124</v>
      </c>
      <c r="C49" s="135" t="s">
        <v>164</v>
      </c>
      <c r="D49" s="136"/>
    </row>
    <row r="50" spans="1:4" ht="12.75">
      <c r="A50" s="126">
        <f>A49+D49</f>
        <v>22.100000000000005</v>
      </c>
      <c r="B50" s="127" t="s">
        <v>124</v>
      </c>
      <c r="C50" s="128" t="s">
        <v>166</v>
      </c>
      <c r="D50" s="129">
        <v>0.30000000000000004</v>
      </c>
    </row>
    <row r="51" spans="1:4" ht="12.75">
      <c r="A51" s="126">
        <f>A50+D50</f>
        <v>22.400000000000006</v>
      </c>
      <c r="B51" s="127" t="s">
        <v>109</v>
      </c>
      <c r="C51" s="128" t="s">
        <v>168</v>
      </c>
      <c r="D51" s="129">
        <v>0.4</v>
      </c>
    </row>
    <row r="52" spans="1:4" ht="12.75">
      <c r="A52" s="126">
        <f>A51+D51</f>
        <v>22.800000000000004</v>
      </c>
      <c r="B52" s="127" t="s">
        <v>105</v>
      </c>
      <c r="C52" s="128" t="s">
        <v>170</v>
      </c>
      <c r="D52" s="129">
        <v>2.4</v>
      </c>
    </row>
    <row r="53" spans="1:4" ht="12.75">
      <c r="A53" s="126">
        <f>A52+D52</f>
        <v>25.200000000000003</v>
      </c>
      <c r="B53" s="127" t="s">
        <v>124</v>
      </c>
      <c r="C53" s="128" t="s">
        <v>172</v>
      </c>
      <c r="D53" s="129"/>
    </row>
    <row r="54" spans="1:4" ht="12.75">
      <c r="A54" s="126">
        <f>A53+D53</f>
        <v>25.200000000000003</v>
      </c>
      <c r="B54" s="127" t="s">
        <v>124</v>
      </c>
      <c r="C54" s="128" t="s">
        <v>174</v>
      </c>
      <c r="D54" s="129">
        <v>0.5</v>
      </c>
    </row>
    <row r="55" spans="1:4" ht="12.75">
      <c r="A55" s="126">
        <f>A54+D54</f>
        <v>25.700000000000003</v>
      </c>
      <c r="B55" s="127" t="s">
        <v>105</v>
      </c>
      <c r="C55" s="128" t="s">
        <v>353</v>
      </c>
      <c r="D55" s="129">
        <v>0.7</v>
      </c>
    </row>
    <row r="56" spans="1:4" ht="12.75">
      <c r="A56" s="126">
        <f>A55+D55</f>
        <v>26.400000000000002</v>
      </c>
      <c r="B56" s="127" t="s">
        <v>105</v>
      </c>
      <c r="C56" s="128" t="s">
        <v>176</v>
      </c>
      <c r="D56" s="129">
        <v>0.7</v>
      </c>
    </row>
    <row r="57" spans="1:4" ht="12.75">
      <c r="A57" s="126">
        <f>A56+D56</f>
        <v>27.1</v>
      </c>
      <c r="B57" s="127" t="s">
        <v>124</v>
      </c>
      <c r="C57" s="128" t="s">
        <v>354</v>
      </c>
      <c r="D57" s="129">
        <v>0.30000000000000004</v>
      </c>
    </row>
    <row r="58" spans="1:4" ht="12.75">
      <c r="A58" s="126">
        <f>A57+D57</f>
        <v>27.400000000000002</v>
      </c>
      <c r="B58" s="127" t="s">
        <v>109</v>
      </c>
      <c r="C58" s="128" t="s">
        <v>179</v>
      </c>
      <c r="D58" s="129">
        <v>0.4</v>
      </c>
    </row>
    <row r="59" spans="1:4" ht="12.75">
      <c r="A59" s="126">
        <f>A58+D58</f>
        <v>27.8</v>
      </c>
      <c r="B59" s="127" t="s">
        <v>109</v>
      </c>
      <c r="C59" s="128" t="s">
        <v>181</v>
      </c>
      <c r="D59" s="129">
        <v>1.2</v>
      </c>
    </row>
    <row r="60" spans="1:4" ht="12.75">
      <c r="A60" s="126">
        <f>A59+D59</f>
        <v>29</v>
      </c>
      <c r="B60" s="127" t="s">
        <v>109</v>
      </c>
      <c r="C60" s="128" t="s">
        <v>355</v>
      </c>
      <c r="D60" s="129">
        <v>0.4</v>
      </c>
    </row>
    <row r="61" spans="1:4" ht="12.75">
      <c r="A61" s="126">
        <f>A60+D60</f>
        <v>29.4</v>
      </c>
      <c r="B61" s="127" t="s">
        <v>109</v>
      </c>
      <c r="C61" s="128" t="s">
        <v>356</v>
      </c>
      <c r="D61" s="129">
        <v>1.4</v>
      </c>
    </row>
    <row r="62" spans="1:4" ht="12.75">
      <c r="A62" s="126">
        <f>A61+D61</f>
        <v>30.799999999999997</v>
      </c>
      <c r="B62" s="127" t="s">
        <v>105</v>
      </c>
      <c r="C62" s="128" t="s">
        <v>357</v>
      </c>
      <c r="D62" s="129">
        <v>2.6</v>
      </c>
    </row>
    <row r="63" spans="1:4" ht="12.75">
      <c r="A63" s="126">
        <f>A62+D62</f>
        <v>33.4</v>
      </c>
      <c r="B63" s="127" t="s">
        <v>105</v>
      </c>
      <c r="C63" s="128" t="s">
        <v>358</v>
      </c>
      <c r="D63" s="129">
        <v>0.8</v>
      </c>
    </row>
    <row r="64" spans="1:4" ht="12.75">
      <c r="A64" s="126">
        <f>A63+D63</f>
        <v>34.199999999999996</v>
      </c>
      <c r="B64" s="127" t="s">
        <v>124</v>
      </c>
      <c r="C64" s="128" t="s">
        <v>151</v>
      </c>
      <c r="D64" s="129">
        <v>0.30000000000000004</v>
      </c>
    </row>
    <row r="65" spans="1:4" ht="12.75">
      <c r="A65" s="126">
        <f>A64+D64</f>
        <v>34.49999999999999</v>
      </c>
      <c r="B65" s="127" t="s">
        <v>124</v>
      </c>
      <c r="C65" s="128" t="s">
        <v>359</v>
      </c>
      <c r="D65" s="129">
        <v>2.1</v>
      </c>
    </row>
    <row r="66" spans="1:4" ht="12.75">
      <c r="A66" s="126">
        <f>A65+D65</f>
        <v>36.599999999999994</v>
      </c>
      <c r="B66" s="127" t="s">
        <v>109</v>
      </c>
      <c r="C66" s="128" t="s">
        <v>24</v>
      </c>
      <c r="D66" s="129">
        <v>1.4</v>
      </c>
    </row>
    <row r="67" spans="1:4" ht="12.75">
      <c r="A67" s="133">
        <f>A66+D66</f>
        <v>37.99999999999999</v>
      </c>
      <c r="B67" s="134" t="s">
        <v>124</v>
      </c>
      <c r="C67" s="135" t="s">
        <v>360</v>
      </c>
      <c r="D67" s="136">
        <v>1.9</v>
      </c>
    </row>
    <row r="68" spans="1:4" ht="12.75">
      <c r="A68" s="139">
        <f>A67+D67</f>
        <v>39.89999999999999</v>
      </c>
      <c r="B68" s="127" t="s">
        <v>109</v>
      </c>
      <c r="C68" s="128" t="s">
        <v>159</v>
      </c>
      <c r="D68" s="129">
        <v>0.7</v>
      </c>
    </row>
    <row r="69" spans="1:4" ht="12.75">
      <c r="A69" s="126">
        <f>A68+D68</f>
        <v>40.599999999999994</v>
      </c>
      <c r="B69" s="127" t="s">
        <v>105</v>
      </c>
      <c r="C69" s="128" t="s">
        <v>161</v>
      </c>
      <c r="D69" s="129">
        <v>2.2</v>
      </c>
    </row>
    <row r="70" spans="1:4" ht="12.75">
      <c r="A70" s="126">
        <f>A69+D69</f>
        <v>42.8</v>
      </c>
      <c r="B70" s="127" t="s">
        <v>109</v>
      </c>
      <c r="C70" s="128" t="s">
        <v>361</v>
      </c>
      <c r="D70" s="129">
        <v>2.2</v>
      </c>
    </row>
    <row r="71" spans="1:4" ht="12.75">
      <c r="A71" s="133">
        <f>A70+D70</f>
        <v>45</v>
      </c>
      <c r="B71" s="134" t="s">
        <v>124</v>
      </c>
      <c r="C71" s="135" t="s">
        <v>362</v>
      </c>
      <c r="D71" s="136">
        <v>1</v>
      </c>
    </row>
    <row r="72" spans="1:4" ht="12.75">
      <c r="A72" s="126">
        <f>A71+D71</f>
        <v>46</v>
      </c>
      <c r="B72" s="127" t="s">
        <v>124</v>
      </c>
      <c r="C72" s="128" t="s">
        <v>363</v>
      </c>
      <c r="D72" s="129">
        <v>0.5</v>
      </c>
    </row>
    <row r="73" spans="1:4" ht="12.75">
      <c r="A73" s="126">
        <f>A72+D72</f>
        <v>46.5</v>
      </c>
      <c r="B73" s="127" t="s">
        <v>109</v>
      </c>
      <c r="C73" s="128" t="s">
        <v>364</v>
      </c>
      <c r="D73" s="129">
        <v>0.1</v>
      </c>
    </row>
    <row r="74" spans="1:4" ht="12.75">
      <c r="A74" s="151">
        <f>A73+D73</f>
        <v>46.6</v>
      </c>
      <c r="B74" s="152" t="s">
        <v>105</v>
      </c>
      <c r="C74" s="149" t="s">
        <v>365</v>
      </c>
      <c r="D74" s="153">
        <v>2.8</v>
      </c>
    </row>
    <row r="75" spans="1:4" ht="12.75">
      <c r="A75" s="126">
        <f>A74+D74</f>
        <v>49.4</v>
      </c>
      <c r="B75" s="137" t="s">
        <v>109</v>
      </c>
      <c r="C75" s="138" t="s">
        <v>173</v>
      </c>
      <c r="D75" s="129">
        <v>2.3</v>
      </c>
    </row>
    <row r="76" spans="1:5" ht="12.75">
      <c r="A76" s="154"/>
      <c r="B76" s="155"/>
      <c r="C76" s="155"/>
      <c r="D76" s="153"/>
      <c r="E76"/>
    </row>
    <row r="77" spans="1:4" ht="12.75">
      <c r="A77" s="123">
        <f>A75+D75</f>
        <v>51.699999999999996</v>
      </c>
      <c r="B77" s="157" t="s">
        <v>105</v>
      </c>
      <c r="C77" s="157" t="s">
        <v>178</v>
      </c>
      <c r="D77" s="158"/>
    </row>
    <row r="78" spans="1:4" ht="12.75">
      <c r="A78" s="133"/>
      <c r="B78" s="155"/>
      <c r="C78" s="159" t="s">
        <v>180</v>
      </c>
      <c r="D78" s="153"/>
    </row>
    <row r="79" spans="1:4" ht="12.75">
      <c r="A79" s="154"/>
      <c r="B79" s="155"/>
      <c r="C79" s="155"/>
      <c r="D79" s="153"/>
    </row>
    <row r="80" spans="1:4" ht="12.75">
      <c r="A80" s="126">
        <f>A77</f>
        <v>51.699999999999996</v>
      </c>
      <c r="B80" s="127" t="s">
        <v>105</v>
      </c>
      <c r="C80" s="128" t="s">
        <v>366</v>
      </c>
      <c r="D80" s="129">
        <v>6.5</v>
      </c>
    </row>
    <row r="81" spans="1:4" ht="12.75">
      <c r="A81" s="126">
        <f>A80+D80</f>
        <v>58.199999999999996</v>
      </c>
      <c r="B81" s="137" t="s">
        <v>109</v>
      </c>
      <c r="C81" s="138" t="s">
        <v>187</v>
      </c>
      <c r="D81" s="129">
        <v>1.1</v>
      </c>
    </row>
    <row r="82" spans="1:4" ht="12.75">
      <c r="A82" s="126">
        <f>A81+D81</f>
        <v>59.3</v>
      </c>
      <c r="B82" s="137" t="s">
        <v>105</v>
      </c>
      <c r="C82" s="138" t="s">
        <v>367</v>
      </c>
      <c r="D82" s="129">
        <v>4.3</v>
      </c>
    </row>
    <row r="83" spans="1:4" ht="12.75">
      <c r="A83" s="126">
        <f>A82+D82</f>
        <v>63.599999999999994</v>
      </c>
      <c r="B83" s="127" t="s">
        <v>109</v>
      </c>
      <c r="C83" s="128" t="s">
        <v>191</v>
      </c>
      <c r="D83" s="129">
        <v>0.30000000000000004</v>
      </c>
    </row>
    <row r="84" spans="1:5" ht="12.75">
      <c r="A84" s="126">
        <f>A83+D83</f>
        <v>63.89999999999999</v>
      </c>
      <c r="B84" s="127" t="s">
        <v>109</v>
      </c>
      <c r="C84" s="128" t="s">
        <v>368</v>
      </c>
      <c r="D84" s="129">
        <v>2</v>
      </c>
      <c r="E84"/>
    </row>
    <row r="85" spans="1:4" ht="12.75">
      <c r="A85" s="133">
        <f>A84+D84</f>
        <v>65.89999999999999</v>
      </c>
      <c r="B85" s="134" t="s">
        <v>109</v>
      </c>
      <c r="C85" s="135" t="s">
        <v>195</v>
      </c>
      <c r="D85" s="136">
        <v>2.6</v>
      </c>
    </row>
    <row r="86" spans="1:4" ht="12.75">
      <c r="A86" s="126">
        <f>A85+D85</f>
        <v>68.49999999999999</v>
      </c>
      <c r="B86" s="127" t="s">
        <v>109</v>
      </c>
      <c r="C86" s="128" t="s">
        <v>369</v>
      </c>
      <c r="D86" s="129">
        <v>2.5</v>
      </c>
    </row>
    <row r="87" spans="1:4" ht="12.75">
      <c r="A87" s="126">
        <f>A86+D86</f>
        <v>70.99999999999999</v>
      </c>
      <c r="B87" s="127" t="s">
        <v>105</v>
      </c>
      <c r="C87" s="128" t="s">
        <v>370</v>
      </c>
      <c r="D87" s="129">
        <v>0.1</v>
      </c>
    </row>
    <row r="88" spans="1:4" ht="12.75">
      <c r="A88" s="126">
        <f>A87+D87</f>
        <v>71.09999999999998</v>
      </c>
      <c r="B88" s="127" t="s">
        <v>109</v>
      </c>
      <c r="C88" s="128" t="s">
        <v>371</v>
      </c>
      <c r="D88" s="129">
        <v>0.30000000000000004</v>
      </c>
    </row>
    <row r="89" spans="1:4" ht="12.75">
      <c r="A89" s="126">
        <f>A88+D88</f>
        <v>71.39999999999998</v>
      </c>
      <c r="B89" s="127" t="s">
        <v>105</v>
      </c>
      <c r="C89" s="128" t="s">
        <v>203</v>
      </c>
      <c r="D89" s="129">
        <v>1</v>
      </c>
    </row>
    <row r="90" spans="1:4" ht="12.75">
      <c r="A90" s="126">
        <f>A89+D89</f>
        <v>72.39999999999998</v>
      </c>
      <c r="B90" s="127"/>
      <c r="C90" s="128" t="s">
        <v>205</v>
      </c>
      <c r="D90" s="129">
        <v>0.1</v>
      </c>
    </row>
    <row r="91" spans="1:4" ht="12.75">
      <c r="A91" s="126">
        <f>A90+D90</f>
        <v>72.49999999999997</v>
      </c>
      <c r="B91" s="127" t="s">
        <v>124</v>
      </c>
      <c r="C91" s="128" t="s">
        <v>207</v>
      </c>
      <c r="D91" s="129">
        <v>0</v>
      </c>
    </row>
    <row r="92" spans="1:4" ht="12.75">
      <c r="A92" s="126">
        <f>A91+D91</f>
        <v>72.49999999999997</v>
      </c>
      <c r="B92" s="127"/>
      <c r="C92" s="128" t="s">
        <v>209</v>
      </c>
      <c r="D92" s="129">
        <v>0</v>
      </c>
    </row>
    <row r="93" spans="1:4" ht="12.75">
      <c r="A93" s="126">
        <f>A92+D92</f>
        <v>72.49999999999997</v>
      </c>
      <c r="B93" s="127" t="s">
        <v>124</v>
      </c>
      <c r="C93" s="128" t="s">
        <v>207</v>
      </c>
      <c r="D93" s="129">
        <v>0.7</v>
      </c>
    </row>
    <row r="94" spans="1:4" ht="12.75">
      <c r="A94" s="133">
        <f>A93+D93</f>
        <v>73.19999999999997</v>
      </c>
      <c r="B94" s="134" t="s">
        <v>124</v>
      </c>
      <c r="C94" s="160" t="s">
        <v>212</v>
      </c>
      <c r="D94" s="136">
        <v>0.8</v>
      </c>
    </row>
    <row r="95" spans="1:4" ht="12.75">
      <c r="A95" s="162">
        <f>A94+D94</f>
        <v>73.99999999999997</v>
      </c>
      <c r="B95" s="127" t="s">
        <v>109</v>
      </c>
      <c r="C95" s="128" t="s">
        <v>372</v>
      </c>
      <c r="D95" s="129">
        <v>0.2</v>
      </c>
    </row>
    <row r="96" spans="1:4" ht="12.75">
      <c r="A96" s="133"/>
      <c r="B96" s="134"/>
      <c r="C96" s="135" t="s">
        <v>215</v>
      </c>
      <c r="D96" s="136">
        <v>0</v>
      </c>
    </row>
    <row r="97" spans="1:4" ht="12.75">
      <c r="A97" s="162">
        <f>A95+D95</f>
        <v>74.19999999999997</v>
      </c>
      <c r="B97" s="137" t="s">
        <v>124</v>
      </c>
      <c r="C97" s="138" t="s">
        <v>217</v>
      </c>
      <c r="D97" s="129">
        <v>0.5</v>
      </c>
    </row>
    <row r="98" spans="1:4" ht="12.75">
      <c r="A98" s="151">
        <f>A97+D97</f>
        <v>74.69999999999997</v>
      </c>
      <c r="B98" s="127" t="s">
        <v>109</v>
      </c>
      <c r="C98" s="128" t="s">
        <v>218</v>
      </c>
      <c r="D98" s="129">
        <v>0.7</v>
      </c>
    </row>
    <row r="99" spans="1:4" ht="12.75">
      <c r="A99" s="151">
        <f>A98+D98</f>
        <v>75.39999999999998</v>
      </c>
      <c r="B99" s="134" t="s">
        <v>109</v>
      </c>
      <c r="C99" s="135" t="s">
        <v>220</v>
      </c>
      <c r="D99" s="136">
        <v>0.6000000000000001</v>
      </c>
    </row>
    <row r="100" spans="1:4" ht="12.75">
      <c r="A100" s="162">
        <f>A99+D99</f>
        <v>75.99999999999997</v>
      </c>
      <c r="B100" s="127" t="s">
        <v>109</v>
      </c>
      <c r="C100" s="128" t="s">
        <v>222</v>
      </c>
      <c r="D100" s="129">
        <v>0.6000000000000001</v>
      </c>
    </row>
    <row r="101" spans="1:4" ht="12.75">
      <c r="A101" s="133">
        <f>A100+D100</f>
        <v>76.59999999999997</v>
      </c>
      <c r="B101" s="134" t="s">
        <v>109</v>
      </c>
      <c r="C101" s="135" t="s">
        <v>224</v>
      </c>
      <c r="D101" s="136">
        <v>0.2</v>
      </c>
    </row>
    <row r="102" spans="1:4" ht="12.75">
      <c r="A102" s="126">
        <f>A101+D101</f>
        <v>76.79999999999997</v>
      </c>
      <c r="B102" s="127" t="s">
        <v>109</v>
      </c>
      <c r="C102" s="128" t="s">
        <v>373</v>
      </c>
      <c r="D102" s="129">
        <v>0.6000000000000001</v>
      </c>
    </row>
    <row r="103" spans="1:4" ht="12.75">
      <c r="A103" s="126">
        <f>A102+D102</f>
        <v>77.39999999999996</v>
      </c>
      <c r="B103" s="137" t="s">
        <v>124</v>
      </c>
      <c r="C103" s="138" t="s">
        <v>374</v>
      </c>
      <c r="D103" s="129">
        <v>0.1</v>
      </c>
    </row>
    <row r="104" spans="1:4" ht="12.75">
      <c r="A104" s="126">
        <f>A103+D103</f>
        <v>77.49999999999996</v>
      </c>
      <c r="B104" s="127" t="s">
        <v>124</v>
      </c>
      <c r="C104" s="138" t="s">
        <v>375</v>
      </c>
      <c r="D104" s="129">
        <v>0.2</v>
      </c>
    </row>
    <row r="105" spans="1:4" ht="12.75">
      <c r="A105" s="126">
        <f>A104+D104</f>
        <v>77.69999999999996</v>
      </c>
      <c r="B105" s="137" t="s">
        <v>124</v>
      </c>
      <c r="C105" s="138" t="s">
        <v>188</v>
      </c>
      <c r="D105" s="129">
        <v>0.1</v>
      </c>
    </row>
    <row r="106" spans="1:4" ht="12.75">
      <c r="A106" s="126">
        <f>A105+D105</f>
        <v>77.79999999999995</v>
      </c>
      <c r="B106" s="127" t="s">
        <v>124</v>
      </c>
      <c r="C106" s="138" t="s">
        <v>194</v>
      </c>
      <c r="D106" s="129">
        <v>0.1</v>
      </c>
    </row>
    <row r="107" spans="1:4" ht="12.75">
      <c r="A107" s="126">
        <f>A106+D106</f>
        <v>77.89999999999995</v>
      </c>
      <c r="B107" s="127" t="s">
        <v>124</v>
      </c>
      <c r="C107" s="128" t="s">
        <v>196</v>
      </c>
      <c r="D107" s="129">
        <v>0.1</v>
      </c>
    </row>
    <row r="108" spans="1:4" ht="12.75">
      <c r="A108" s="126">
        <f>A107+D107</f>
        <v>77.99999999999994</v>
      </c>
      <c r="B108" s="137" t="s">
        <v>124</v>
      </c>
      <c r="C108" s="138" t="s">
        <v>198</v>
      </c>
      <c r="D108" s="129">
        <v>0.1</v>
      </c>
    </row>
    <row r="109" spans="1:4" ht="12.75">
      <c r="A109" s="126">
        <f>A108+D108</f>
        <v>78.09999999999994</v>
      </c>
      <c r="B109" s="137" t="s">
        <v>124</v>
      </c>
      <c r="C109" s="138" t="s">
        <v>200</v>
      </c>
      <c r="D109" s="129">
        <v>4.9</v>
      </c>
    </row>
    <row r="110" spans="1:4" ht="12.75">
      <c r="A110" s="126">
        <f>A109+D109</f>
        <v>82.99999999999994</v>
      </c>
      <c r="B110" s="137" t="s">
        <v>109</v>
      </c>
      <c r="C110" s="138" t="s">
        <v>202</v>
      </c>
      <c r="D110" s="129">
        <v>0.1</v>
      </c>
    </row>
    <row r="111" spans="1:4" ht="12.75">
      <c r="A111" s="126">
        <f>A110+D110</f>
        <v>83.09999999999994</v>
      </c>
      <c r="B111" s="137" t="s">
        <v>124</v>
      </c>
      <c r="C111" s="138" t="s">
        <v>204</v>
      </c>
      <c r="D111" s="129">
        <v>0.2</v>
      </c>
    </row>
    <row r="112" spans="1:4" ht="12.75">
      <c r="A112" s="126">
        <f>A111+D111</f>
        <v>83.29999999999994</v>
      </c>
      <c r="B112" s="137" t="s">
        <v>109</v>
      </c>
      <c r="C112" s="138" t="s">
        <v>206</v>
      </c>
      <c r="D112" s="129">
        <v>0.1</v>
      </c>
    </row>
    <row r="113" spans="1:4" ht="12.75">
      <c r="A113" s="126">
        <f>A112+D112</f>
        <v>83.39999999999993</v>
      </c>
      <c r="B113" s="137" t="s">
        <v>124</v>
      </c>
      <c r="C113" s="138" t="s">
        <v>208</v>
      </c>
      <c r="D113" s="129">
        <v>0.6000000000000001</v>
      </c>
    </row>
    <row r="114" spans="1:4" ht="12.75">
      <c r="A114" s="126">
        <f>A113+D113</f>
        <v>83.99999999999993</v>
      </c>
      <c r="B114" s="137" t="s">
        <v>105</v>
      </c>
      <c r="C114" s="138" t="s">
        <v>210</v>
      </c>
      <c r="D114" s="129">
        <v>0.9</v>
      </c>
    </row>
    <row r="115" spans="1:4" ht="12.75">
      <c r="A115" s="126">
        <f>A114+D114</f>
        <v>84.89999999999993</v>
      </c>
      <c r="B115" s="127" t="s">
        <v>109</v>
      </c>
      <c r="C115" s="128" t="s">
        <v>211</v>
      </c>
      <c r="D115" s="129">
        <v>5.3</v>
      </c>
    </row>
    <row r="116" spans="1:4" ht="12.75">
      <c r="A116" s="126">
        <f>A115+D115</f>
        <v>90.19999999999993</v>
      </c>
      <c r="B116" s="127" t="s">
        <v>109</v>
      </c>
      <c r="C116" s="161" t="s">
        <v>213</v>
      </c>
      <c r="D116" s="129">
        <v>0.5</v>
      </c>
    </row>
    <row r="117" spans="1:4" ht="12.75">
      <c r="A117" s="151">
        <f>A116+D116</f>
        <v>90.69999999999993</v>
      </c>
      <c r="B117" s="134" t="s">
        <v>109</v>
      </c>
      <c r="C117" s="163" t="s">
        <v>211</v>
      </c>
      <c r="D117" s="164">
        <v>2.2</v>
      </c>
    </row>
    <row r="118" spans="1:4" ht="12.75">
      <c r="A118" s="162">
        <f>A117+D117</f>
        <v>92.89999999999993</v>
      </c>
      <c r="B118" s="127" t="s">
        <v>109</v>
      </c>
      <c r="C118" s="128" t="s">
        <v>216</v>
      </c>
      <c r="D118" s="129">
        <v>0.6000000000000001</v>
      </c>
    </row>
    <row r="119" spans="1:4" ht="12.75">
      <c r="A119" s="133"/>
      <c r="B119" s="134"/>
      <c r="C119" s="135"/>
      <c r="D119" s="136"/>
    </row>
    <row r="120" spans="1:4" ht="12.75">
      <c r="A120" s="165">
        <f>A118+D118</f>
        <v>93.49999999999993</v>
      </c>
      <c r="B120" s="137"/>
      <c r="C120" s="166" t="s">
        <v>219</v>
      </c>
      <c r="D120" s="150"/>
    </row>
    <row r="121" spans="1:4" ht="12.75">
      <c r="A121" s="162"/>
      <c r="B121" s="134"/>
      <c r="C121" s="167" t="s">
        <v>221</v>
      </c>
      <c r="D121" s="136"/>
    </row>
    <row r="122" spans="1:4" ht="12.75">
      <c r="A122" s="162"/>
      <c r="B122" s="134"/>
      <c r="C122" s="167" t="s">
        <v>223</v>
      </c>
      <c r="D122" s="136"/>
    </row>
    <row r="123" spans="1:4" ht="12.75">
      <c r="A123" s="133"/>
      <c r="B123" s="134"/>
      <c r="C123" s="135"/>
      <c r="D123" s="136"/>
    </row>
    <row r="124" spans="1:4" ht="12.75">
      <c r="A124" s="162">
        <f>A120</f>
        <v>93.49999999999993</v>
      </c>
      <c r="B124" s="137" t="s">
        <v>124</v>
      </c>
      <c r="C124" s="138" t="s">
        <v>225</v>
      </c>
      <c r="D124" s="150">
        <v>0.8</v>
      </c>
    </row>
    <row r="125" spans="1:4" ht="12.75">
      <c r="A125" s="162">
        <f>A124+D124</f>
        <v>94.29999999999993</v>
      </c>
      <c r="B125" s="127" t="s">
        <v>124</v>
      </c>
      <c r="C125" s="128" t="s">
        <v>376</v>
      </c>
      <c r="D125" s="129">
        <v>0.5</v>
      </c>
    </row>
    <row r="126" spans="1:4" ht="12.75">
      <c r="A126" s="162">
        <f>A125+D125</f>
        <v>94.79999999999993</v>
      </c>
      <c r="B126" s="127" t="s">
        <v>124</v>
      </c>
      <c r="C126" s="128" t="s">
        <v>229</v>
      </c>
      <c r="D126" s="129">
        <v>0</v>
      </c>
    </row>
    <row r="127" spans="1:4" ht="12.75">
      <c r="A127" s="126">
        <f>A126+D126</f>
        <v>94.79999999999993</v>
      </c>
      <c r="B127" s="134" t="s">
        <v>124</v>
      </c>
      <c r="C127" s="163" t="s">
        <v>231</v>
      </c>
      <c r="D127" s="164">
        <v>0.30000000000000004</v>
      </c>
    </row>
    <row r="128" spans="1:4" ht="12.75">
      <c r="A128" s="139">
        <f>A127+D127</f>
        <v>95.09999999999992</v>
      </c>
      <c r="B128" s="127" t="s">
        <v>105</v>
      </c>
      <c r="C128" s="128" t="s">
        <v>233</v>
      </c>
      <c r="D128" s="129">
        <v>1.8</v>
      </c>
    </row>
    <row r="129" spans="1:4" ht="12.75">
      <c r="A129" s="133">
        <f>A128+D128</f>
        <v>96.89999999999992</v>
      </c>
      <c r="B129" s="134" t="s">
        <v>109</v>
      </c>
      <c r="C129" s="135" t="s">
        <v>377</v>
      </c>
      <c r="D129" s="136">
        <v>0.9</v>
      </c>
    </row>
    <row r="130" spans="1:4" ht="12.75">
      <c r="A130" s="139">
        <f>A129+D129</f>
        <v>97.79999999999993</v>
      </c>
      <c r="B130" s="127" t="s">
        <v>109</v>
      </c>
      <c r="C130" s="128" t="s">
        <v>237</v>
      </c>
      <c r="D130" s="129">
        <v>1</v>
      </c>
    </row>
    <row r="131" spans="1:4" ht="12.75">
      <c r="A131" s="139">
        <f>A130+D130</f>
        <v>98.79999999999993</v>
      </c>
      <c r="B131" s="137" t="s">
        <v>109</v>
      </c>
      <c r="C131" s="138" t="s">
        <v>239</v>
      </c>
      <c r="D131" s="129">
        <v>0.30000000000000004</v>
      </c>
    </row>
    <row r="132" spans="1:4" ht="12.75">
      <c r="A132" s="126">
        <f>A131+D131</f>
        <v>99.09999999999992</v>
      </c>
      <c r="B132" s="137" t="s">
        <v>124</v>
      </c>
      <c r="C132" s="138" t="s">
        <v>241</v>
      </c>
      <c r="D132" s="129">
        <v>0.5</v>
      </c>
    </row>
    <row r="133" spans="1:4" ht="12.75">
      <c r="A133" s="162">
        <f>A132+D132</f>
        <v>99.59999999999992</v>
      </c>
      <c r="B133" s="127" t="s">
        <v>109</v>
      </c>
      <c r="C133" s="138" t="s">
        <v>243</v>
      </c>
      <c r="D133" s="129">
        <v>1.2</v>
      </c>
    </row>
    <row r="134" spans="1:4" ht="12.75">
      <c r="A134" s="162">
        <f>A133+D133</f>
        <v>100.79999999999993</v>
      </c>
      <c r="B134" s="127" t="s">
        <v>105</v>
      </c>
      <c r="C134" s="138" t="s">
        <v>245</v>
      </c>
      <c r="D134" s="129">
        <v>0</v>
      </c>
    </row>
    <row r="135" spans="1:4" ht="12.75">
      <c r="A135" s="139">
        <f>A134+D134</f>
        <v>100.79999999999993</v>
      </c>
      <c r="B135" s="127" t="s">
        <v>109</v>
      </c>
      <c r="C135" s="128" t="s">
        <v>378</v>
      </c>
      <c r="D135" s="129">
        <v>0.4</v>
      </c>
    </row>
    <row r="136" spans="1:4" ht="12.75">
      <c r="A136" s="162">
        <f>A135+D135</f>
        <v>101.19999999999993</v>
      </c>
      <c r="B136" s="137" t="s">
        <v>124</v>
      </c>
      <c r="C136" s="138" t="s">
        <v>249</v>
      </c>
      <c r="D136" s="129">
        <v>0.4</v>
      </c>
    </row>
    <row r="137" spans="1:4" ht="12.75">
      <c r="A137" s="162">
        <f>A136+D136</f>
        <v>101.59999999999994</v>
      </c>
      <c r="B137" s="137" t="s">
        <v>109</v>
      </c>
      <c r="C137" s="138" t="s">
        <v>379</v>
      </c>
      <c r="D137" s="129">
        <v>1.1</v>
      </c>
    </row>
    <row r="138" spans="1:4" ht="12.75">
      <c r="A138" s="162">
        <f>A137+D137</f>
        <v>102.69999999999993</v>
      </c>
      <c r="B138" s="137" t="s">
        <v>109</v>
      </c>
      <c r="C138" s="138" t="s">
        <v>380</v>
      </c>
      <c r="D138" s="129">
        <v>1.9</v>
      </c>
    </row>
    <row r="139" spans="1:4" ht="12.75">
      <c r="A139" s="175">
        <f>A138+D138</f>
        <v>104.59999999999994</v>
      </c>
      <c r="B139" s="137" t="s">
        <v>124</v>
      </c>
      <c r="C139" s="138" t="s">
        <v>255</v>
      </c>
      <c r="D139" s="141">
        <v>2.5</v>
      </c>
    </row>
    <row r="140" spans="1:4" ht="12.75">
      <c r="A140" s="151">
        <f>A139+D139</f>
        <v>107.09999999999994</v>
      </c>
      <c r="B140" s="176" t="s">
        <v>124</v>
      </c>
      <c r="C140" s="177" t="s">
        <v>257</v>
      </c>
      <c r="D140" s="178">
        <v>0.7</v>
      </c>
    </row>
    <row r="141" spans="1:4" ht="12.75">
      <c r="A141" s="162">
        <f>A140+D140</f>
        <v>107.79999999999994</v>
      </c>
      <c r="B141" s="137" t="s">
        <v>109</v>
      </c>
      <c r="C141" s="138" t="s">
        <v>381</v>
      </c>
      <c r="D141" s="141">
        <v>1.9</v>
      </c>
    </row>
    <row r="142" spans="1:4" ht="12.75">
      <c r="A142" s="162">
        <f>A141+D141</f>
        <v>109.69999999999995</v>
      </c>
      <c r="B142" s="137" t="s">
        <v>109</v>
      </c>
      <c r="C142" s="138" t="s">
        <v>261</v>
      </c>
      <c r="D142" s="129">
        <v>2.5</v>
      </c>
    </row>
    <row r="143" spans="1:4" ht="12.75">
      <c r="A143" s="162">
        <f>A142+D142</f>
        <v>112.19999999999995</v>
      </c>
      <c r="B143" s="137" t="s">
        <v>105</v>
      </c>
      <c r="C143" s="138" t="s">
        <v>263</v>
      </c>
      <c r="D143" s="129">
        <v>0</v>
      </c>
    </row>
    <row r="144" spans="1:4" ht="12.75">
      <c r="A144" s="162">
        <f>A143+D143</f>
        <v>112.19999999999995</v>
      </c>
      <c r="B144" s="127" t="s">
        <v>109</v>
      </c>
      <c r="C144" s="138" t="s">
        <v>261</v>
      </c>
      <c r="D144" s="129">
        <v>4.1</v>
      </c>
    </row>
    <row r="145" spans="1:5" ht="12.75">
      <c r="A145" s="151">
        <f>A144+D144</f>
        <v>116.29999999999994</v>
      </c>
      <c r="B145" s="176" t="s">
        <v>109</v>
      </c>
      <c r="C145" s="177" t="s">
        <v>382</v>
      </c>
      <c r="D145" s="136">
        <v>1.9</v>
      </c>
      <c r="E145"/>
    </row>
    <row r="146" spans="1:4" ht="12.75">
      <c r="A146" s="126">
        <f>A145+D145</f>
        <v>118.19999999999995</v>
      </c>
      <c r="B146" s="137" t="s">
        <v>124</v>
      </c>
      <c r="C146" s="138" t="s">
        <v>266</v>
      </c>
      <c r="D146" s="150">
        <v>9.7</v>
      </c>
    </row>
    <row r="147" spans="1:4" ht="12.75">
      <c r="A147" s="162">
        <f>A146+D146</f>
        <v>127.89999999999995</v>
      </c>
      <c r="B147" s="127" t="s">
        <v>105</v>
      </c>
      <c r="C147" s="128" t="s">
        <v>226</v>
      </c>
      <c r="D147" s="129">
        <v>1.6</v>
      </c>
    </row>
    <row r="148" spans="1:4" ht="12.75">
      <c r="A148" s="151">
        <f>A147+D147</f>
        <v>129.49999999999994</v>
      </c>
      <c r="B148" s="134" t="s">
        <v>109</v>
      </c>
      <c r="C148" s="135" t="s">
        <v>383</v>
      </c>
      <c r="D148" s="136">
        <v>2.1</v>
      </c>
    </row>
    <row r="149" spans="1:4" ht="12.75">
      <c r="A149" s="151">
        <f>A148+D148</f>
        <v>131.59999999999994</v>
      </c>
      <c r="B149" s="134" t="s">
        <v>105</v>
      </c>
      <c r="C149" s="135" t="s">
        <v>230</v>
      </c>
      <c r="D149" s="136">
        <v>0.2</v>
      </c>
    </row>
    <row r="150" spans="1:4" ht="12.75">
      <c r="A150" s="162">
        <f>A149+D149</f>
        <v>131.79999999999993</v>
      </c>
      <c r="B150" s="137" t="s">
        <v>384</v>
      </c>
      <c r="C150" s="138" t="s">
        <v>230</v>
      </c>
      <c r="D150" s="129">
        <v>0.2</v>
      </c>
    </row>
    <row r="151" spans="1:4" ht="12.75">
      <c r="A151" s="162">
        <f>A150+D150</f>
        <v>131.99999999999991</v>
      </c>
      <c r="B151" s="137" t="s">
        <v>384</v>
      </c>
      <c r="C151" s="128" t="s">
        <v>234</v>
      </c>
      <c r="D151" s="136">
        <v>0.1</v>
      </c>
    </row>
    <row r="152" spans="1:4" ht="12.75">
      <c r="A152" s="162">
        <f>A151+D151</f>
        <v>132.0999999999999</v>
      </c>
      <c r="B152" s="137" t="s">
        <v>105</v>
      </c>
      <c r="C152" s="128" t="s">
        <v>385</v>
      </c>
      <c r="D152" s="129">
        <v>4.2</v>
      </c>
    </row>
    <row r="153" spans="1:4" ht="12.75">
      <c r="A153" s="162">
        <f>A152+D152</f>
        <v>136.2999999999999</v>
      </c>
      <c r="B153" s="127" t="s">
        <v>105</v>
      </c>
      <c r="C153" s="138" t="s">
        <v>238</v>
      </c>
      <c r="D153" s="129">
        <v>1.7000000000000002</v>
      </c>
    </row>
    <row r="154" spans="1:4" ht="12.75">
      <c r="A154" s="162">
        <f>A153+D153</f>
        <v>137.9999999999999</v>
      </c>
      <c r="B154" s="127" t="s">
        <v>109</v>
      </c>
      <c r="C154" s="138" t="s">
        <v>240</v>
      </c>
      <c r="D154" s="129">
        <v>1.2</v>
      </c>
    </row>
    <row r="155" spans="1:4" ht="12.75">
      <c r="A155" s="173">
        <f>A154+D154</f>
        <v>139.19999999999987</v>
      </c>
      <c r="B155" s="117" t="s">
        <v>124</v>
      </c>
      <c r="C155" s="118" t="s">
        <v>242</v>
      </c>
      <c r="D155" s="174">
        <v>0.6000000000000001</v>
      </c>
    </row>
    <row r="156" spans="1:4" ht="12.75">
      <c r="A156" s="151">
        <f>A155+D155</f>
        <v>139.79999999999987</v>
      </c>
      <c r="B156" s="134" t="s">
        <v>105</v>
      </c>
      <c r="C156" s="135" t="s">
        <v>244</v>
      </c>
      <c r="D156" s="136">
        <v>2.2</v>
      </c>
    </row>
    <row r="157" spans="1:4" ht="12.75">
      <c r="A157" s="162">
        <f>A156+D156</f>
        <v>141.99999999999986</v>
      </c>
      <c r="B157" s="127" t="s">
        <v>124</v>
      </c>
      <c r="C157" s="138" t="s">
        <v>246</v>
      </c>
      <c r="D157" s="129">
        <v>6.4</v>
      </c>
    </row>
    <row r="158" spans="1:4" ht="12.75">
      <c r="A158" s="162">
        <f>A157+D157</f>
        <v>148.39999999999986</v>
      </c>
      <c r="B158" s="127" t="s">
        <v>124</v>
      </c>
      <c r="C158" s="128" t="s">
        <v>248</v>
      </c>
      <c r="D158" s="129">
        <v>0.1</v>
      </c>
    </row>
    <row r="159" spans="1:4" ht="12.75">
      <c r="A159" s="162">
        <f>A158+D158</f>
        <v>148.49999999999986</v>
      </c>
      <c r="B159" s="134" t="s">
        <v>105</v>
      </c>
      <c r="C159" s="128" t="s">
        <v>252</v>
      </c>
      <c r="D159" s="129">
        <v>0.2</v>
      </c>
    </row>
    <row r="160" spans="1:4" ht="12.75">
      <c r="A160" s="162">
        <f>A159+D159</f>
        <v>148.69999999999985</v>
      </c>
      <c r="B160" s="137" t="s">
        <v>124</v>
      </c>
      <c r="C160" s="138" t="s">
        <v>254</v>
      </c>
      <c r="D160" s="129">
        <v>0.1</v>
      </c>
    </row>
    <row r="161" spans="1:4" ht="12.75">
      <c r="A161" s="162">
        <f>A160+D160</f>
        <v>148.79999999999984</v>
      </c>
      <c r="B161" s="137" t="s">
        <v>124</v>
      </c>
      <c r="C161" s="128" t="s">
        <v>256</v>
      </c>
      <c r="D161" s="129">
        <v>0.1</v>
      </c>
    </row>
    <row r="162" spans="1:4" ht="12.75">
      <c r="A162" s="133">
        <f>A161+D161</f>
        <v>148.89999999999984</v>
      </c>
      <c r="B162" s="134" t="s">
        <v>124</v>
      </c>
      <c r="C162" s="135" t="s">
        <v>258</v>
      </c>
      <c r="D162" s="136">
        <v>0.7</v>
      </c>
    </row>
    <row r="163" spans="1:4" ht="12.75">
      <c r="A163" s="126">
        <f>A162+D162</f>
        <v>149.59999999999982</v>
      </c>
      <c r="B163" s="137" t="s">
        <v>109</v>
      </c>
      <c r="C163" s="118" t="s">
        <v>386</v>
      </c>
      <c r="D163" s="136">
        <v>1.3</v>
      </c>
    </row>
    <row r="164" spans="1:4" ht="12.75">
      <c r="A164" s="126">
        <f>A163+D163</f>
        <v>150.89999999999984</v>
      </c>
      <c r="B164" s="127" t="s">
        <v>105</v>
      </c>
      <c r="C164" s="163" t="s">
        <v>262</v>
      </c>
      <c r="D164" s="129">
        <v>0.4</v>
      </c>
    </row>
    <row r="165" spans="1:4" ht="12.75">
      <c r="A165" s="126">
        <f>A164+D164</f>
        <v>151.29999999999984</v>
      </c>
      <c r="B165" s="127" t="s">
        <v>124</v>
      </c>
      <c r="C165" s="135" t="s">
        <v>264</v>
      </c>
      <c r="D165" s="129">
        <v>0.8</v>
      </c>
    </row>
    <row r="166" spans="1:4" ht="12.75">
      <c r="A166" s="126">
        <f>A165+D165</f>
        <v>152.09999999999985</v>
      </c>
      <c r="B166" s="127" t="s">
        <v>105</v>
      </c>
      <c r="C166" s="128" t="s">
        <v>265</v>
      </c>
      <c r="D166" s="129">
        <v>1.4</v>
      </c>
    </row>
    <row r="167" spans="1:4" ht="12.75">
      <c r="A167" s="185">
        <f>A166+D166</f>
        <v>153.49999999999986</v>
      </c>
      <c r="B167" s="134" t="s">
        <v>105</v>
      </c>
      <c r="C167" s="177" t="s">
        <v>387</v>
      </c>
      <c r="D167" s="136">
        <v>2.5</v>
      </c>
    </row>
    <row r="168" spans="1:4" ht="12.75">
      <c r="A168" s="126"/>
      <c r="B168" s="137"/>
      <c r="C168" s="138"/>
      <c r="D168" s="150"/>
    </row>
    <row r="169" spans="1:4" ht="12.75">
      <c r="A169" s="184">
        <f>A167+D167</f>
        <v>155.99999999999986</v>
      </c>
      <c r="B169" s="134"/>
      <c r="C169" s="167" t="s">
        <v>269</v>
      </c>
      <c r="D169" s="136"/>
    </row>
    <row r="170" spans="1:4" ht="12.75">
      <c r="A170" s="185"/>
      <c r="B170" s="134"/>
      <c r="C170" s="167" t="s">
        <v>271</v>
      </c>
      <c r="D170" s="136"/>
    </row>
    <row r="171" spans="1:4" ht="12.75">
      <c r="A171" s="133"/>
      <c r="B171" s="134"/>
      <c r="C171" s="135"/>
      <c r="D171" s="136"/>
    </row>
    <row r="172" spans="1:4" ht="12.75">
      <c r="A172" s="133">
        <f>A169</f>
        <v>155.99999999999986</v>
      </c>
      <c r="B172" s="134" t="s">
        <v>109</v>
      </c>
      <c r="C172" s="135" t="s">
        <v>274</v>
      </c>
      <c r="D172" s="136">
        <v>0.30000000000000004</v>
      </c>
    </row>
    <row r="173" spans="1:4" ht="12.75">
      <c r="A173" s="133">
        <f>A172+D172</f>
        <v>156.29999999999987</v>
      </c>
      <c r="B173" s="134" t="s">
        <v>124</v>
      </c>
      <c r="C173" s="135" t="s">
        <v>276</v>
      </c>
      <c r="D173" s="136"/>
    </row>
    <row r="174" spans="1:4" ht="12.75">
      <c r="A174" s="133">
        <f>A173+D173</f>
        <v>156.29999999999987</v>
      </c>
      <c r="B174" s="134" t="s">
        <v>124</v>
      </c>
      <c r="C174" s="135" t="s">
        <v>278</v>
      </c>
      <c r="D174" s="136">
        <v>0.9</v>
      </c>
    </row>
    <row r="175" spans="1:4" ht="12.75">
      <c r="A175" s="133">
        <f>A174+D174</f>
        <v>157.19999999999987</v>
      </c>
      <c r="B175" s="134" t="s">
        <v>124</v>
      </c>
      <c r="C175" s="135" t="s">
        <v>280</v>
      </c>
      <c r="D175" s="136">
        <v>1.8</v>
      </c>
    </row>
    <row r="176" spans="1:4" ht="12.75">
      <c r="A176" s="133">
        <f>A175+D175</f>
        <v>158.9999999999999</v>
      </c>
      <c r="B176" s="134" t="s">
        <v>124</v>
      </c>
      <c r="C176" s="135" t="s">
        <v>281</v>
      </c>
      <c r="D176" s="136">
        <v>1.2</v>
      </c>
    </row>
    <row r="177" spans="1:4" ht="12.75">
      <c r="A177" s="133">
        <f>A176+D176</f>
        <v>160.19999999999987</v>
      </c>
      <c r="B177" s="134" t="s">
        <v>105</v>
      </c>
      <c r="C177" s="135" t="s">
        <v>283</v>
      </c>
      <c r="D177" s="136">
        <v>0.4</v>
      </c>
    </row>
    <row r="178" spans="1:4" ht="12.75">
      <c r="A178" s="133">
        <f>A177+D177</f>
        <v>160.59999999999988</v>
      </c>
      <c r="B178" s="134" t="s">
        <v>109</v>
      </c>
      <c r="C178" s="135" t="s">
        <v>285</v>
      </c>
      <c r="D178" s="136">
        <v>0.8</v>
      </c>
    </row>
    <row r="179" spans="1:4" ht="12.75">
      <c r="A179" s="133">
        <f>A178+D178</f>
        <v>161.3999999999999</v>
      </c>
      <c r="B179" s="134" t="s">
        <v>105</v>
      </c>
      <c r="C179" s="135" t="s">
        <v>388</v>
      </c>
      <c r="D179" s="136">
        <v>1.2</v>
      </c>
    </row>
    <row r="180" spans="1:4" ht="12.75">
      <c r="A180" s="185">
        <f>A179+D179</f>
        <v>162.59999999999988</v>
      </c>
      <c r="B180" s="134" t="s">
        <v>105</v>
      </c>
      <c r="C180" s="135" t="s">
        <v>389</v>
      </c>
      <c r="D180" s="178">
        <v>1.8</v>
      </c>
    </row>
    <row r="181" spans="1:4" ht="12.75">
      <c r="A181" s="185">
        <f>A180+D180</f>
        <v>164.3999999999999</v>
      </c>
      <c r="B181" s="134" t="s">
        <v>124</v>
      </c>
      <c r="C181" s="135" t="s">
        <v>390</v>
      </c>
      <c r="D181" s="178">
        <v>0.9</v>
      </c>
    </row>
    <row r="182" spans="1:4" ht="12.75">
      <c r="A182" s="133">
        <f>A181+D181</f>
        <v>165.2999999999999</v>
      </c>
      <c r="B182" s="134" t="s">
        <v>109</v>
      </c>
      <c r="C182" s="177" t="s">
        <v>292</v>
      </c>
      <c r="D182" s="136">
        <v>1.8</v>
      </c>
    </row>
    <row r="183" spans="1:4" ht="12.75">
      <c r="A183" s="162">
        <f>A182+D182</f>
        <v>167.0999999999999</v>
      </c>
      <c r="B183" s="127" t="s">
        <v>105</v>
      </c>
      <c r="C183" s="128" t="s">
        <v>391</v>
      </c>
      <c r="D183" s="129">
        <v>0.2</v>
      </c>
    </row>
    <row r="184" spans="1:4" ht="12.75">
      <c r="A184" s="162">
        <f>A183+D183</f>
        <v>167.2999999999999</v>
      </c>
      <c r="B184" s="127" t="s">
        <v>124</v>
      </c>
      <c r="C184" s="128" t="s">
        <v>392</v>
      </c>
      <c r="D184" s="129">
        <v>0.2</v>
      </c>
    </row>
    <row r="185" spans="1:4" ht="12.75">
      <c r="A185" s="162">
        <f>A184+D184</f>
        <v>167.4999999999999</v>
      </c>
      <c r="B185" s="137" t="s">
        <v>124</v>
      </c>
      <c r="C185" s="128" t="s">
        <v>393</v>
      </c>
      <c r="D185" s="129">
        <v>0.30000000000000004</v>
      </c>
    </row>
    <row r="186" spans="1:4" ht="12.75">
      <c r="A186" s="162">
        <f>A185+D185</f>
        <v>167.7999999999999</v>
      </c>
      <c r="B186" s="137" t="s">
        <v>105</v>
      </c>
      <c r="C186" s="128" t="s">
        <v>394</v>
      </c>
      <c r="D186" s="129">
        <v>0.1</v>
      </c>
    </row>
    <row r="187" spans="1:4" ht="12.75">
      <c r="A187" s="126">
        <f>A186+D186</f>
        <v>167.8999999999999</v>
      </c>
      <c r="B187" s="127" t="s">
        <v>109</v>
      </c>
      <c r="C187" s="128" t="s">
        <v>395</v>
      </c>
      <c r="D187" s="129">
        <v>0.30000000000000004</v>
      </c>
    </row>
    <row r="188" spans="1:4" ht="12.75">
      <c r="A188" s="133">
        <f>A187+D187</f>
        <v>168.1999999999999</v>
      </c>
      <c r="B188" s="134" t="s">
        <v>124</v>
      </c>
      <c r="C188" s="135" t="s">
        <v>304</v>
      </c>
      <c r="D188" s="136">
        <v>1.9</v>
      </c>
    </row>
    <row r="189" spans="1:4" ht="12.75">
      <c r="A189" s="133">
        <f>A188+D188</f>
        <v>170.0999999999999</v>
      </c>
      <c r="B189" s="134" t="s">
        <v>105</v>
      </c>
      <c r="C189" s="135" t="s">
        <v>396</v>
      </c>
      <c r="D189" s="136">
        <v>1.3</v>
      </c>
    </row>
    <row r="190" spans="1:4" ht="12.75">
      <c r="A190" s="126">
        <f>A189+D189</f>
        <v>171.39999999999992</v>
      </c>
      <c r="B190" s="137" t="s">
        <v>109</v>
      </c>
      <c r="C190" s="128" t="s">
        <v>268</v>
      </c>
      <c r="D190" s="129">
        <v>0.30000000000000004</v>
      </c>
    </row>
    <row r="191" spans="1:4" ht="12.75">
      <c r="A191" s="126">
        <f>A190+D190</f>
        <v>171.69999999999993</v>
      </c>
      <c r="B191" s="137" t="s">
        <v>109</v>
      </c>
      <c r="C191" s="128" t="s">
        <v>270</v>
      </c>
      <c r="D191" s="129">
        <v>0.2</v>
      </c>
    </row>
    <row r="192" spans="1:4" ht="12.75">
      <c r="A192" s="126">
        <f>A191+D191</f>
        <v>171.89999999999992</v>
      </c>
      <c r="B192" s="137" t="s">
        <v>124</v>
      </c>
      <c r="C192" s="128" t="s">
        <v>272</v>
      </c>
      <c r="D192" s="129">
        <v>1.4</v>
      </c>
    </row>
    <row r="193" spans="1:4" ht="12.75">
      <c r="A193" s="133"/>
      <c r="B193" s="134"/>
      <c r="C193" s="135" t="s">
        <v>273</v>
      </c>
      <c r="D193" s="136"/>
    </row>
    <row r="194" spans="1:4" ht="12.75">
      <c r="A194" s="126">
        <f>A192+D192</f>
        <v>173.29999999999993</v>
      </c>
      <c r="B194" s="137" t="s">
        <v>124</v>
      </c>
      <c r="C194" s="128" t="s">
        <v>397</v>
      </c>
      <c r="D194" s="129">
        <v>0.2</v>
      </c>
    </row>
    <row r="195" spans="1:4" ht="12.75">
      <c r="A195" s="126">
        <f>A194+D194</f>
        <v>173.49999999999991</v>
      </c>
      <c r="B195" s="137" t="s">
        <v>124</v>
      </c>
      <c r="C195" s="128" t="s">
        <v>277</v>
      </c>
      <c r="D195" s="129">
        <v>0.4</v>
      </c>
    </row>
    <row r="196" spans="1:4" ht="12.75">
      <c r="A196" s="126">
        <f>A195+D195</f>
        <v>173.89999999999992</v>
      </c>
      <c r="B196" s="137" t="s">
        <v>124</v>
      </c>
      <c r="C196" s="128" t="s">
        <v>279</v>
      </c>
      <c r="D196" s="129"/>
    </row>
    <row r="197" spans="1:4" ht="12.75">
      <c r="A197" s="133">
        <f>A196+D196</f>
        <v>173.89999999999992</v>
      </c>
      <c r="B197" s="134" t="s">
        <v>124</v>
      </c>
      <c r="C197" s="135" t="s">
        <v>277</v>
      </c>
      <c r="D197" s="136">
        <v>2.9</v>
      </c>
    </row>
    <row r="198" spans="1:4" ht="12.75">
      <c r="A198" s="133">
        <f>A197+D197</f>
        <v>176.79999999999993</v>
      </c>
      <c r="B198" s="134" t="s">
        <v>105</v>
      </c>
      <c r="C198" s="135" t="s">
        <v>398</v>
      </c>
      <c r="D198" s="136">
        <v>2.3</v>
      </c>
    </row>
    <row r="199" spans="1:4" ht="12.75">
      <c r="A199" s="133">
        <f>A198+D198</f>
        <v>179.09999999999994</v>
      </c>
      <c r="B199" s="134" t="s">
        <v>105</v>
      </c>
      <c r="C199" s="135" t="s">
        <v>284</v>
      </c>
      <c r="D199" s="136">
        <v>0.1</v>
      </c>
    </row>
    <row r="200" spans="1:4" ht="12.75">
      <c r="A200" s="133">
        <f>A199+D199</f>
        <v>179.19999999999993</v>
      </c>
      <c r="B200" s="134" t="s">
        <v>109</v>
      </c>
      <c r="C200" s="135" t="s">
        <v>286</v>
      </c>
      <c r="D200" s="136">
        <v>0</v>
      </c>
    </row>
    <row r="201" spans="1:4" ht="12.75">
      <c r="A201" s="126">
        <f>A200+D200</f>
        <v>179.19999999999993</v>
      </c>
      <c r="B201" s="137" t="s">
        <v>124</v>
      </c>
      <c r="C201" s="128" t="s">
        <v>287</v>
      </c>
      <c r="D201" s="129">
        <v>0.30000000000000004</v>
      </c>
    </row>
    <row r="202" spans="1:4" ht="12.75">
      <c r="A202" s="186">
        <f>A201+D201</f>
        <v>179.49999999999994</v>
      </c>
      <c r="B202" s="187" t="s">
        <v>109</v>
      </c>
      <c r="C202" s="118" t="s">
        <v>289</v>
      </c>
      <c r="D202" s="174">
        <v>0.9</v>
      </c>
    </row>
    <row r="203" spans="1:4" ht="12.75">
      <c r="A203" s="133">
        <f>A202+D202</f>
        <v>180.39999999999995</v>
      </c>
      <c r="B203" s="134" t="s">
        <v>109</v>
      </c>
      <c r="C203" s="160" t="s">
        <v>291</v>
      </c>
      <c r="D203" s="136">
        <v>0.1</v>
      </c>
    </row>
    <row r="204" spans="1:4" ht="12.75">
      <c r="A204" s="133">
        <f>A203+D203</f>
        <v>180.49999999999994</v>
      </c>
      <c r="B204" s="134" t="s">
        <v>105</v>
      </c>
      <c r="C204" s="135" t="s">
        <v>293</v>
      </c>
      <c r="D204" s="136">
        <v>1.5</v>
      </c>
    </row>
    <row r="205" spans="1:4" ht="12.75">
      <c r="A205" s="126">
        <f>A204+D204</f>
        <v>181.99999999999994</v>
      </c>
      <c r="B205" s="127" t="s">
        <v>105</v>
      </c>
      <c r="C205" s="128" t="s">
        <v>295</v>
      </c>
      <c r="D205" s="129">
        <v>0.30000000000000004</v>
      </c>
    </row>
    <row r="206" spans="1:4" ht="12.75">
      <c r="A206" s="126">
        <f>A205+D205</f>
        <v>182.29999999999995</v>
      </c>
      <c r="B206" s="127" t="s">
        <v>109</v>
      </c>
      <c r="C206" s="128" t="s">
        <v>399</v>
      </c>
      <c r="D206" s="129">
        <v>0.4</v>
      </c>
    </row>
    <row r="207" spans="1:4" ht="12.75">
      <c r="A207" s="126">
        <f>A206+D206</f>
        <v>182.69999999999996</v>
      </c>
      <c r="B207" s="127" t="s">
        <v>109</v>
      </c>
      <c r="C207" s="128" t="s">
        <v>299</v>
      </c>
      <c r="D207" s="129">
        <v>0.4</v>
      </c>
    </row>
    <row r="208" spans="1:4" ht="12.75">
      <c r="A208" s="173"/>
      <c r="B208" s="187" t="s">
        <v>124</v>
      </c>
      <c r="C208" s="188" t="s">
        <v>301</v>
      </c>
      <c r="D208" s="189">
        <v>0</v>
      </c>
    </row>
    <row r="209" spans="1:4" ht="12.75">
      <c r="A209" s="151">
        <f>A207+D207</f>
        <v>183.09999999999997</v>
      </c>
      <c r="B209" s="134" t="s">
        <v>124</v>
      </c>
      <c r="C209" s="135" t="s">
        <v>303</v>
      </c>
      <c r="D209" s="136">
        <v>0.6000000000000001</v>
      </c>
    </row>
    <row r="210" spans="1:4" ht="12.75">
      <c r="A210" s="162">
        <f>A209+D209</f>
        <v>183.69999999999996</v>
      </c>
      <c r="B210" s="127" t="s">
        <v>109</v>
      </c>
      <c r="C210" s="128" t="s">
        <v>305</v>
      </c>
      <c r="D210" s="129">
        <v>2.2</v>
      </c>
    </row>
    <row r="211" spans="1:4" ht="12.75">
      <c r="A211" s="151">
        <f>A210+D210</f>
        <v>185.89999999999995</v>
      </c>
      <c r="B211" s="134" t="s">
        <v>105</v>
      </c>
      <c r="C211" s="135" t="s">
        <v>307</v>
      </c>
      <c r="D211" s="136">
        <v>0.30000000000000004</v>
      </c>
    </row>
    <row r="212" spans="1:4" ht="12.75">
      <c r="A212" s="162">
        <f>A211+D211</f>
        <v>186.19999999999996</v>
      </c>
      <c r="B212" s="137" t="s">
        <v>105</v>
      </c>
      <c r="C212" s="138" t="s">
        <v>308</v>
      </c>
      <c r="D212" s="129">
        <v>0.4</v>
      </c>
    </row>
    <row r="213" spans="1:4" ht="12.75">
      <c r="A213" s="162">
        <f>A212+D212</f>
        <v>186.59999999999997</v>
      </c>
      <c r="B213" s="127" t="s">
        <v>109</v>
      </c>
      <c r="C213" s="138" t="s">
        <v>309</v>
      </c>
      <c r="D213" s="129">
        <v>0.5</v>
      </c>
    </row>
    <row r="214" spans="1:4" ht="12.75">
      <c r="A214" s="151">
        <f>A213+D213</f>
        <v>187.09999999999997</v>
      </c>
      <c r="B214" s="134" t="s">
        <v>105</v>
      </c>
      <c r="C214" s="135" t="s">
        <v>310</v>
      </c>
      <c r="D214" s="136">
        <v>5.5</v>
      </c>
    </row>
    <row r="215" spans="1:4" ht="12.75">
      <c r="A215" s="162">
        <f>A214+D214</f>
        <v>192.59999999999997</v>
      </c>
      <c r="B215" s="127" t="s">
        <v>124</v>
      </c>
      <c r="C215" s="128" t="s">
        <v>311</v>
      </c>
      <c r="D215" s="129">
        <v>0.5</v>
      </c>
    </row>
    <row r="216" spans="1:4" ht="12.75">
      <c r="A216" s="162"/>
      <c r="B216" s="137"/>
      <c r="C216" s="138" t="s">
        <v>312</v>
      </c>
      <c r="D216" s="129"/>
    </row>
    <row r="217" spans="1:4" ht="12.75">
      <c r="A217" s="151">
        <f>A215+D215</f>
        <v>193.09999999999997</v>
      </c>
      <c r="B217" s="134" t="s">
        <v>109</v>
      </c>
      <c r="C217" s="135" t="s">
        <v>400</v>
      </c>
      <c r="D217" s="136">
        <v>0.9</v>
      </c>
    </row>
    <row r="218" spans="1:4" ht="12.75">
      <c r="A218" s="126">
        <f>A217+D217</f>
        <v>193.99999999999997</v>
      </c>
      <c r="B218" s="137" t="s">
        <v>105</v>
      </c>
      <c r="C218" s="138" t="s">
        <v>318</v>
      </c>
      <c r="D218" s="129">
        <v>2.7</v>
      </c>
    </row>
    <row r="219" spans="1:4" ht="12.75">
      <c r="A219" s="139">
        <f>A218+D218</f>
        <v>196.69999999999996</v>
      </c>
      <c r="B219" s="137" t="s">
        <v>109</v>
      </c>
      <c r="C219" s="138" t="s">
        <v>319</v>
      </c>
      <c r="D219" s="141">
        <v>0.8</v>
      </c>
    </row>
    <row r="220" spans="1:4" ht="12.75">
      <c r="A220" s="139">
        <f>A219+D219</f>
        <v>197.49999999999997</v>
      </c>
      <c r="B220" s="127" t="s">
        <v>105</v>
      </c>
      <c r="C220" s="128" t="s">
        <v>320</v>
      </c>
      <c r="D220" s="141">
        <v>0.2</v>
      </c>
    </row>
    <row r="221" spans="1:4" ht="12.75">
      <c r="A221" s="139">
        <f>A220+D220</f>
        <v>197.69999999999996</v>
      </c>
      <c r="B221" s="137"/>
      <c r="C221" s="138" t="s">
        <v>321</v>
      </c>
      <c r="D221" s="141">
        <v>0.2</v>
      </c>
    </row>
    <row r="222" spans="1:4" ht="12.75">
      <c r="A222" s="126">
        <f>A221+D221</f>
        <v>197.89999999999995</v>
      </c>
      <c r="B222" s="137" t="s">
        <v>124</v>
      </c>
      <c r="C222" s="138" t="s">
        <v>322</v>
      </c>
      <c r="D222" s="129">
        <v>0.2</v>
      </c>
    </row>
    <row r="223" spans="1:4" ht="12.75">
      <c r="A223" s="162">
        <f>A222+D222</f>
        <v>198.09999999999994</v>
      </c>
      <c r="B223" s="137"/>
      <c r="C223" s="138" t="s">
        <v>323</v>
      </c>
      <c r="D223" s="129">
        <v>0.4</v>
      </c>
    </row>
    <row r="224" spans="1:4" ht="12.75">
      <c r="A224" s="162">
        <f>A223+D223</f>
        <v>198.49999999999994</v>
      </c>
      <c r="B224" s="127" t="s">
        <v>109</v>
      </c>
      <c r="C224" s="138" t="s">
        <v>128</v>
      </c>
      <c r="D224" s="129">
        <v>1.7000000000000002</v>
      </c>
    </row>
    <row r="225" spans="1:4" ht="12.75">
      <c r="A225" s="139">
        <f>A224+D224</f>
        <v>200.19999999999993</v>
      </c>
      <c r="B225" s="137" t="s">
        <v>105</v>
      </c>
      <c r="C225" s="138" t="s">
        <v>324</v>
      </c>
      <c r="D225" s="129">
        <v>0.2</v>
      </c>
    </row>
    <row r="226" spans="1:4" ht="12.75">
      <c r="A226" s="133"/>
      <c r="B226" s="134"/>
      <c r="C226" s="135"/>
      <c r="D226" s="136"/>
    </row>
    <row r="227" spans="1:4" ht="12.75">
      <c r="A227" s="165">
        <f>A225+D225</f>
        <v>200.39999999999992</v>
      </c>
      <c r="B227" s="137"/>
      <c r="C227" s="166" t="s">
        <v>401</v>
      </c>
      <c r="D227" s="129"/>
    </row>
    <row r="228" spans="1:4" ht="12.75">
      <c r="A228" s="162"/>
      <c r="B228" s="137"/>
      <c r="C228" s="166" t="s">
        <v>22</v>
      </c>
      <c r="D228" s="129"/>
    </row>
    <row r="229" spans="1:4" ht="12.75">
      <c r="A229" s="162"/>
      <c r="B229" s="137"/>
      <c r="C229" s="202"/>
      <c r="D229" s="129"/>
    </row>
    <row r="230" spans="1:4" ht="12.75">
      <c r="A230" s="203"/>
      <c r="B230" s="204"/>
      <c r="C230" s="205" t="s">
        <v>402</v>
      </c>
      <c r="D230" s="206"/>
    </row>
    <row r="231" spans="1:4" ht="12.75">
      <c r="A231" s="142"/>
      <c r="B231" s="143"/>
      <c r="C231" s="144"/>
      <c r="D231" s="145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0.5625" style="0" customWidth="1"/>
    <col min="4" max="16384" width="8.8515625" style="0" customWidth="1"/>
  </cols>
  <sheetData>
    <row r="1" spans="1:4" ht="15">
      <c r="A1" s="207" t="str">
        <f>Brevet_Number</f>
        <v>VI0204A</v>
      </c>
      <c r="B1" s="207"/>
      <c r="C1" s="207"/>
      <c r="D1" s="207"/>
    </row>
    <row r="2" spans="1:4" ht="15">
      <c r="A2" s="208" t="s">
        <v>403</v>
      </c>
      <c r="B2" s="208"/>
      <c r="C2" s="209"/>
      <c r="D2" s="210" t="s">
        <v>404</v>
      </c>
    </row>
    <row r="3" spans="1:5" ht="12.75">
      <c r="A3" s="97"/>
      <c r="B3" s="97"/>
      <c r="C3" s="211"/>
      <c r="D3" s="212"/>
      <c r="E3">
        <f>IF(ISBLANK(Riders!P10),"",Riders!P10)</f>
      </c>
    </row>
    <row r="4" spans="1:5" ht="12.75">
      <c r="A4" s="97"/>
      <c r="B4" s="97"/>
      <c r="C4" s="31"/>
      <c r="D4" s="213"/>
      <c r="E4">
        <f>IF(ISBLANK(Riders!P11),"",Riders!P11)</f>
      </c>
    </row>
    <row r="5" spans="1:5" ht="12.75">
      <c r="A5" s="103"/>
      <c r="B5" s="97"/>
      <c r="C5" s="31"/>
      <c r="D5" s="213"/>
      <c r="E5">
        <f>IF(ISBLANK(Riders!P12),"",Riders!P12)</f>
      </c>
    </row>
    <row r="6" spans="1:4" ht="12.75">
      <c r="A6" s="97"/>
      <c r="B6" s="97"/>
      <c r="C6" s="31"/>
      <c r="D6" s="213"/>
    </row>
    <row r="7" spans="1:4" ht="12.75">
      <c r="A7" s="97"/>
      <c r="B7" s="97"/>
      <c r="C7" s="31"/>
      <c r="D7" s="214"/>
    </row>
    <row r="8" spans="1:4" ht="12.75">
      <c r="A8" s="97"/>
      <c r="B8" s="97"/>
      <c r="C8" s="31"/>
      <c r="D8" s="214"/>
    </row>
    <row r="9" spans="1:4" ht="12.75">
      <c r="A9" s="97"/>
      <c r="B9" s="97"/>
      <c r="C9" s="31"/>
      <c r="D9" s="214"/>
    </row>
    <row r="10" spans="1:4" ht="12.75">
      <c r="A10" s="97"/>
      <c r="B10" s="97"/>
      <c r="C10" s="31"/>
      <c r="D10" s="213"/>
    </row>
    <row r="11" spans="1:4" ht="12.75">
      <c r="A11" s="97"/>
      <c r="B11" s="97"/>
      <c r="C11" s="31"/>
      <c r="D11" s="213"/>
    </row>
    <row r="12" spans="1:4" ht="12.75">
      <c r="A12" s="97"/>
      <c r="B12" s="97"/>
      <c r="C12" s="31"/>
      <c r="D12" s="213"/>
    </row>
    <row r="13" spans="1:4" ht="12.75">
      <c r="A13" s="97"/>
      <c r="B13" s="97"/>
      <c r="C13" s="31"/>
      <c r="D13" s="214"/>
    </row>
    <row r="14" spans="1:4" ht="12.75">
      <c r="A14" s="97"/>
      <c r="B14" s="97"/>
      <c r="C14" s="31"/>
      <c r="D14" s="213"/>
    </row>
    <row r="15" spans="1:4" ht="12.75">
      <c r="A15" s="97"/>
      <c r="B15" s="97"/>
      <c r="C15" s="31"/>
      <c r="D15" s="213"/>
    </row>
    <row r="16" spans="1:4" ht="12.75">
      <c r="A16" s="110"/>
      <c r="B16" s="97"/>
      <c r="C16" s="31"/>
      <c r="D16" s="213"/>
    </row>
    <row r="17" spans="1:4" ht="12.75">
      <c r="A17" s="97"/>
      <c r="B17" s="97"/>
      <c r="C17" s="31"/>
      <c r="D17" s="214"/>
    </row>
    <row r="18" spans="1:4" ht="12.75">
      <c r="A18" s="97"/>
      <c r="B18" s="97"/>
      <c r="C18" s="31"/>
      <c r="D18" s="214"/>
    </row>
    <row r="19" spans="1:4" ht="12.75">
      <c r="A19" s="85"/>
      <c r="B19" s="73"/>
      <c r="C19" s="73"/>
      <c r="D19" s="215"/>
    </row>
    <row r="20" ht="12.75">
      <c r="A20" t="s">
        <v>405</v>
      </c>
    </row>
    <row r="21" ht="12.75">
      <c r="A21" t="s">
        <v>406</v>
      </c>
    </row>
    <row r="22" ht="12.75">
      <c r="A22" t="s">
        <v>407</v>
      </c>
    </row>
    <row r="23" ht="12.75">
      <c r="A23" t="s">
        <v>408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&amp;"Arial,Regular"&amp;10Tour of Greater Victoria
10th  June, 2007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IsleLander</dc:title>
  <dc:subject/>
  <dc:creator>Raymond Parker</dc:creator>
  <cp:keywords/>
  <dc:description/>
  <cp:lastModifiedBy>Croy</cp:lastModifiedBy>
  <cp:lastPrinted>2011-09-10T03:57:06Z</cp:lastPrinted>
  <dcterms:created xsi:type="dcterms:W3CDTF">1997-11-12T04:43:39Z</dcterms:created>
  <dcterms:modified xsi:type="dcterms:W3CDTF">2011-09-10T04:10:27Z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1241305850</vt:r8>
  </property>
  <property fmtid="{D5CDD505-2E9C-101B-9397-08002B2CF9AE}" pid="3" name="_AuthorEmail">
    <vt:lpwstr>randoray@shaw.ca</vt:lpwstr>
  </property>
  <property fmtid="{D5CDD505-2E9C-101B-9397-08002B2CF9AE}" pid="4" name="_AuthorEmailDisplayName">
    <vt:lpwstr>Raymond Parker</vt:lpwstr>
  </property>
  <property fmtid="{D5CDD505-2E9C-101B-9397-08002B2CF9AE}" pid="5" name="_EmailSubject">
    <vt:lpwstr>[bc-randonneurs] Rappin' it up with the PacRim 600</vt:lpwstr>
  </property>
  <property fmtid="{D5CDD505-2E9C-101B-9397-08002B2CF9AE}" pid="6" name="_PreviousAdHocReviewCycleID">
    <vt:r8>-1941465510</vt:r8>
  </property>
</Properties>
</file>